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585" tabRatio="947" activeTab="3"/>
  </bookViews>
  <sheets>
    <sheet name="Infrastructure" sheetId="1" r:id="rId1"/>
    <sheet name="Housing" sheetId="2" r:id="rId2"/>
    <sheet name="Recreation" sheetId="3" r:id="rId3"/>
    <sheet name="Cultural" sheetId="4" r:id="rId4"/>
    <sheet name="Appx A-Sidewalks&amp;Pathways" sheetId="5" r:id="rId5"/>
    <sheet name="Appx B-Sidewalks Renewal" sheetId="6" r:id="rId6"/>
    <sheet name="Appx C-Integrated" sheetId="7" r:id="rId7"/>
    <sheet name="Appx D-Resurfacing" sheetId="8" r:id="rId8"/>
    <sheet name="Appx E-Rural Roads" sheetId="9" r:id="rId9"/>
    <sheet name="Appx F-Structures" sheetId="10" r:id="rId10"/>
    <sheet name="Appx G-Signals&amp;Signs" sheetId="11" r:id="rId11"/>
  </sheets>
  <definedNames>
    <definedName name="_xlnm.Print_Area" localSheetId="4">'Appx A-Sidewalks&amp;Pathways'!$A$1:$H$31</definedName>
    <definedName name="_xlnm.Print_Area" localSheetId="5">'Appx B-Sidewalks Renewal'!$A$1:$H$28</definedName>
    <definedName name="_xlnm.Print_Area" localSheetId="6">'Appx C-Integrated'!$A$1:$G$24</definedName>
    <definedName name="_xlnm.Print_Area" localSheetId="7">'Appx D-Resurfacing'!$A$1:$H$78</definedName>
    <definedName name="_xlnm.Print_Area" localSheetId="8">'Appx E-Rural Roads'!$A$1:$H$36</definedName>
    <definedName name="_xlnm.Print_Area" localSheetId="9">'Appx F-Structures'!$A$1:$E$67</definedName>
    <definedName name="_xlnm.Print_Area" localSheetId="10">'Appx G-Signals&amp;Signs'!$A$1:$F$61</definedName>
    <definedName name="_xlnm.Print_Area" localSheetId="3">'Cultural'!$A$1:$F$14</definedName>
    <definedName name="_xlnm.Print_Area" localSheetId="1">'Housing'!$A$1:$F$128</definedName>
    <definedName name="_xlnm.Print_Area" localSheetId="0">'Infrastructure'!$A$1:$F$48</definedName>
    <definedName name="_xlnm.Print_Area" localSheetId="2">'Recreation'!$A$1:$F$31</definedName>
    <definedName name="_xlnm.Print_Titles" localSheetId="7">'Appx D-Resurfacing'!$1:$2</definedName>
    <definedName name="_xlnm.Print_Titles" localSheetId="10">'Appx G-Signals&amp;Signs'!$2:$3</definedName>
    <definedName name="_xlnm.Print_Titles" localSheetId="1">'Housing'!$2:$2</definedName>
    <definedName name="_xlnm.Print_Titles" localSheetId="0">'Infrastructure'!$1:$2</definedName>
  </definedNames>
  <calcPr fullCalcOnLoad="1"/>
</workbook>
</file>

<file path=xl/sharedStrings.xml><?xml version="1.0" encoding="utf-8"?>
<sst xmlns="http://schemas.openxmlformats.org/spreadsheetml/2006/main" count="1058" uniqueCount="823">
  <si>
    <t>260m East of Concrete Slab @ St. Laurent Station (lower)</t>
  </si>
  <si>
    <t>Greenback Rd</t>
  </si>
  <si>
    <t>Gladstone &amp; O'Connor</t>
  </si>
  <si>
    <t>Argyle &amp; O'Connor</t>
  </si>
  <si>
    <t>Carling &amp; DND Entrance</t>
  </si>
  <si>
    <t>O'Connor &amp; Sparks</t>
  </si>
  <si>
    <t>O'Connor &amp; Queen</t>
  </si>
  <si>
    <t>As tabled, the amount was $342M and was revised based on Councillor requests and staff adjustments</t>
  </si>
  <si>
    <t>As tabled, the amount was $84.4M and was revised based on Councillor requests and staff adjustments.</t>
  </si>
  <si>
    <t>As tabled, the amount was $15M and was revised based staff adjustments and Councillor requests.</t>
  </si>
  <si>
    <t>Integrated Road Water Sewer Program (see Appendix C)</t>
  </si>
  <si>
    <t>Resurfacing (see Appendix D).</t>
  </si>
  <si>
    <t>Rural Road Upgrades (see Appendix E)</t>
  </si>
  <si>
    <t>Structures Program (see Appendix F)</t>
  </si>
  <si>
    <t>(limits to be confirmed)</t>
  </si>
  <si>
    <t>Pleasant Park Rd</t>
  </si>
  <si>
    <t>Haig Dr</t>
  </si>
  <si>
    <t>Delmar Dr</t>
  </si>
  <si>
    <t>8th Line Rd</t>
  </si>
  <si>
    <t>Tweedsmuir Ave</t>
  </si>
  <si>
    <t>Clare St</t>
  </si>
  <si>
    <t>Not a City Project</t>
  </si>
  <si>
    <t>Project</t>
  </si>
  <si>
    <t>Ward</t>
  </si>
  <si>
    <t>6</t>
  </si>
  <si>
    <t>903211  Mer Bleue Road (500 mtrs S of Innes - Hydro Corridor)</t>
  </si>
  <si>
    <t>CW</t>
  </si>
  <si>
    <t xml:space="preserve">   - Bellevue Manor CC roofing - $80K</t>
  </si>
  <si>
    <t xml:space="preserve">   - Septic system re-construction - $70K</t>
  </si>
  <si>
    <t xml:space="preserve">   - Aberdeen pavillion cladding - $200K</t>
  </si>
  <si>
    <t xml:space="preserve">   - Arts Court HVAC system - $550K</t>
  </si>
  <si>
    <t xml:space="preserve">   - Accessibility - $1.1M</t>
  </si>
  <si>
    <t>905149 O- Train Capital Works</t>
  </si>
  <si>
    <t>Transitway Improvement Program</t>
  </si>
  <si>
    <t>903275 SW Transitway Extension (Fallowfield - Barrhaven TC)</t>
  </si>
  <si>
    <t xml:space="preserve">Acquisition and Rehab of Existing Buildings </t>
  </si>
  <si>
    <t xml:space="preserve">Hintonberg Park Wall replacement </t>
  </si>
  <si>
    <t xml:space="preserve">City Park Redevelopment </t>
  </si>
  <si>
    <t xml:space="preserve">Kanata - West District Library </t>
  </si>
  <si>
    <t>Vanier and Alta Vista Branches - Renovation</t>
  </si>
  <si>
    <t>Sunnyside and Cumberland Branches - Renovations</t>
  </si>
  <si>
    <t>TBD</t>
  </si>
  <si>
    <t xml:space="preserve">New Twin Pad arena - South East Nepean (close down 2 existing arenas) </t>
  </si>
  <si>
    <t>Gloucester Splash Pad wave pool - extension of lap pool</t>
  </si>
  <si>
    <t>Greenboro Community Centre Expansion, 363 Lorry Greenberg Drive</t>
  </si>
  <si>
    <t>Greenboro Tennis Court Construction</t>
  </si>
  <si>
    <t>Albion Heatherington Recreation Centre Parking Lot</t>
  </si>
  <si>
    <t>Cost ($M)</t>
  </si>
  <si>
    <t>St Joseph Blvd Streetscaping</t>
  </si>
  <si>
    <t>Greely - Replacement</t>
  </si>
  <si>
    <t>12, 18</t>
  </si>
  <si>
    <t>17, 1</t>
  </si>
  <si>
    <t>Centrepointe Theatre Expansion - rehearsal and presentation space</t>
  </si>
  <si>
    <t>Sharlotte Birchard centres of early learning</t>
  </si>
  <si>
    <t>Change Flashing Green to Left Turn Arrows - MTO standard</t>
  </si>
  <si>
    <t>Jockvale &amp; Prince of Wales</t>
  </si>
  <si>
    <t>Cabinet &amp; Controller  332/MS3200</t>
  </si>
  <si>
    <t>Bankfield &amp; Prince of Wales</t>
  </si>
  <si>
    <t>Montreal &amp; Carson-Codds</t>
  </si>
  <si>
    <t>Cabinet &amp; Controller  338/MS3200</t>
  </si>
  <si>
    <t>Belfast &amp; Tremblay</t>
  </si>
  <si>
    <t>Underground</t>
  </si>
  <si>
    <t>Main &amp; Hawthorne</t>
  </si>
  <si>
    <t>Colonel By &amp; Hawthorne</t>
  </si>
  <si>
    <t>Colonel By &amp; Hogs Back</t>
  </si>
  <si>
    <t>Bank &amp; Mitch Owens</t>
  </si>
  <si>
    <t>Signal Heads</t>
  </si>
  <si>
    <t>Signal Upgrades</t>
  </si>
  <si>
    <t>AltaVista &amp; Ridgemount</t>
  </si>
  <si>
    <t>Albion &amp; Hunt Club</t>
  </si>
  <si>
    <t>Controller MS3200</t>
  </si>
  <si>
    <t>Bank &amp; Victoria/Snake Island</t>
  </si>
  <si>
    <t>Baseline &amp; Centrepoint/Cobden</t>
  </si>
  <si>
    <t>Hunt Club &amp; Bridlepath/Daze</t>
  </si>
  <si>
    <t>Bronson &amp; Sunnyside</t>
  </si>
  <si>
    <t>Carling &amp; Kempster</t>
  </si>
  <si>
    <t>Hunt Club &amp; Cleopatra</t>
  </si>
  <si>
    <t>Coventry &amp; Vanier Parkway</t>
  </si>
  <si>
    <t>Terry Fox &amp; Goulbourn</t>
  </si>
  <si>
    <t>Holly Acres &amp; Richmond</t>
  </si>
  <si>
    <t>Innes &amp; Orleans BLVD</t>
  </si>
  <si>
    <t>Lisgar &amp; Metcalfe</t>
  </si>
  <si>
    <t>McLeod &amp; Metcalfe</t>
  </si>
  <si>
    <t>Merivale &amp; Plaza/300 M N of Meadowlands</t>
  </si>
  <si>
    <t>Place D'Orleans West &amp; Old Hwy 17 EB Ramp</t>
  </si>
  <si>
    <t>Hunt Club &amp; Roydon/Sunderland</t>
  </si>
  <si>
    <t>St-Laurent &amp; Walkley</t>
  </si>
  <si>
    <t>Wellington &amp; Portage</t>
  </si>
  <si>
    <t>Innes &amp; St Laurent</t>
  </si>
  <si>
    <t>St Laurent &amp; Tremblay</t>
  </si>
  <si>
    <t>Lemieux &amp; St Laurent</t>
  </si>
  <si>
    <t>Coventry/Ogilvie &amp; St Laurent</t>
  </si>
  <si>
    <t>Booth &amp; Transitway</t>
  </si>
  <si>
    <t>Fisher &amp; Meadowlands</t>
  </si>
  <si>
    <t>RR50 &amp; Cadboro</t>
  </si>
  <si>
    <t>Montreal &amp; Vanier Pwy</t>
  </si>
  <si>
    <t>Chamberlain &amp; Kent</t>
  </si>
  <si>
    <t>Baseline &amp; Clyde</t>
  </si>
  <si>
    <t>Woodroffe &amp; Hwy 417 EB Ramp</t>
  </si>
  <si>
    <t>Arlington &amp; Kent</t>
  </si>
  <si>
    <t>Vanier Pkwy &amp; Hwy 417 WB ramp</t>
  </si>
  <si>
    <t>Elmlea Gate &amp; Ogilvie</t>
  </si>
  <si>
    <t>Baseline &amp; Navaho</t>
  </si>
  <si>
    <t>Metcalfe &amp; Sparks</t>
  </si>
  <si>
    <t>King Edward &amp; Stewart</t>
  </si>
  <si>
    <t>Carling &amp; Preston</t>
  </si>
  <si>
    <t>Bank St &amp; Queensdale Ave</t>
  </si>
  <si>
    <t>Bank St &amp; Rosebella Ave</t>
  </si>
  <si>
    <t>Bank St &amp; Conroy Rd</t>
  </si>
  <si>
    <t>Bank St &amp; Rideau Rd</t>
  </si>
  <si>
    <t>Carlsbad Springs CC (to replace space lost from school declared surplus and sold)</t>
  </si>
  <si>
    <t>Somerset Chinatown BIA Gateway (Net of their $350K in contributions)</t>
  </si>
  <si>
    <t>McKellar Park Field House - demolish &amp; rebuild</t>
  </si>
  <si>
    <t>From</t>
  </si>
  <si>
    <t>To</t>
  </si>
  <si>
    <t>Carling Ave</t>
  </si>
  <si>
    <t>Argyle</t>
  </si>
  <si>
    <t>Cartier St</t>
  </si>
  <si>
    <t>Elgin St</t>
  </si>
  <si>
    <t>Park Ave</t>
  </si>
  <si>
    <t>Queen Elizabeth Drwy</t>
  </si>
  <si>
    <t>Queen Elizabeth Way</t>
  </si>
  <si>
    <t>McLeod St</t>
  </si>
  <si>
    <t>Sussex Drive</t>
  </si>
  <si>
    <t>George</t>
  </si>
  <si>
    <t>St Patrick</t>
  </si>
  <si>
    <t>Stormont St</t>
  </si>
  <si>
    <t>Apeldoorn Ave</t>
  </si>
  <si>
    <t>Ortona Ave</t>
  </si>
  <si>
    <t>Normandy (S)</t>
  </si>
  <si>
    <t>Pinewood</t>
  </si>
  <si>
    <t>Richmond Rd</t>
  </si>
  <si>
    <t>Harwood</t>
  </si>
  <si>
    <t>Victoria St.</t>
  </si>
  <si>
    <t>180 m S of Van Rens St.</t>
  </si>
  <si>
    <t>Lloyd Graham Ave.</t>
  </si>
  <si>
    <t>8th Line Rd.</t>
  </si>
  <si>
    <t>Bowen St.</t>
  </si>
  <si>
    <t>Triole St.</t>
  </si>
  <si>
    <t>South Dead End</t>
  </si>
  <si>
    <t>Tremblay Rd.</t>
  </si>
  <si>
    <t>Transitway</t>
  </si>
  <si>
    <t>Avenue R</t>
  </si>
  <si>
    <t>Indian 
(St Claire Gardens Phase 2)</t>
  </si>
  <si>
    <t>Rita</t>
  </si>
  <si>
    <t>Meadowlands</t>
  </si>
  <si>
    <t>01</t>
  </si>
  <si>
    <t>05</t>
  </si>
  <si>
    <t>10</t>
  </si>
  <si>
    <t>ALBION RD</t>
  </si>
  <si>
    <t>21</t>
  </si>
  <si>
    <t>04</t>
  </si>
  <si>
    <t>11,13</t>
  </si>
  <si>
    <t>8</t>
  </si>
  <si>
    <t>RURAL ROAD OPERATIONAL IMPROVEMENTS</t>
  </si>
  <si>
    <t>RURAL ROAD UPGRADES</t>
  </si>
  <si>
    <t>08</t>
  </si>
  <si>
    <t>07</t>
  </si>
  <si>
    <t>Renewal / Replacement Misc Structures (&lt;$1M)</t>
  </si>
  <si>
    <t>Churchill Av/Danforth Av NW Ret. Wall, NW corner Churchill &amp; Danforth [SN010560]</t>
  </si>
  <si>
    <t>Ravine Park Ped Bridge #1, Ravine Park Path, 50m East Old Colony Rd SN751310]</t>
  </si>
  <si>
    <t>Ravine Park Ped Bridge #2 ,Ravine Park Path, 50m W Eagleson Rd [SN751300]</t>
  </si>
  <si>
    <t>Corkstown Rd Triple Culvert [118440]</t>
  </si>
  <si>
    <t>MacKenzie King Bridge Repairs[SN012200]</t>
  </si>
  <si>
    <t>Terminal Ave O/P [SN056490]</t>
  </si>
  <si>
    <t>St. Laurent Shopping Centre O/P [SN056020]</t>
  </si>
  <si>
    <t>Subtotal  1</t>
  </si>
  <si>
    <t>Drainage Culverts (span =1m to 3m)</t>
  </si>
  <si>
    <t>OR174 Culvert [SN898610]</t>
  </si>
  <si>
    <t>Ramsayville Rd Culvert [SN220550]</t>
  </si>
  <si>
    <t>Wall Rd Culvert [SN890360]</t>
  </si>
  <si>
    <t>Canaan Rd Culvert [SN890070]</t>
  </si>
  <si>
    <t>Becketts Creek Rd Culvert [SN890190]</t>
  </si>
  <si>
    <t>Birchgrove Road Bridge [SN897090]</t>
  </si>
  <si>
    <t>Old Montreal Rd Beckett's Creek Culvert [SN897110]</t>
  </si>
  <si>
    <t>Second Line Rd Culvert [SN648150]</t>
  </si>
  <si>
    <t>John Shaw Culvert [SN 430200]</t>
  </si>
  <si>
    <t>Merivale Rd Culvert [SN 118690]</t>
  </si>
  <si>
    <t>Prince of Wales Dr. Culvert [SN 118800]</t>
  </si>
  <si>
    <t>Subtotal  2</t>
  </si>
  <si>
    <t>Drainage Culverts (span&lt;1m)</t>
  </si>
  <si>
    <t>Boundary Rd [A223010], Dalmeny Rd [A882320] &amp; Devine Rd [A892040]</t>
  </si>
  <si>
    <t>Innes Bypass Culverts [A224300], [A224320], [A224323] &amp; [A224327]</t>
  </si>
  <si>
    <t>Carlisle Circ [L758860]</t>
  </si>
  <si>
    <t>Dunhaven Dr [L332530]</t>
  </si>
  <si>
    <t>Kilkenny Rd [L332650]</t>
  </si>
  <si>
    <t>Broadway St [L885730]</t>
  </si>
  <si>
    <t>Byron St [L884360]</t>
  </si>
  <si>
    <t>Cooper Hill Rd [L886670]</t>
  </si>
  <si>
    <t>Lafortune Dr [L885830]</t>
  </si>
  <si>
    <t>Skylark St [L882360]</t>
  </si>
  <si>
    <t>Third Line Rd [L871715]</t>
  </si>
  <si>
    <t>Canary St [L894985]</t>
  </si>
  <si>
    <t>Barnwell Cres [L894893]</t>
  </si>
  <si>
    <t>Monique Ave [L896120]</t>
  </si>
  <si>
    <t>Orville Kemp [L222930]</t>
  </si>
  <si>
    <t>Subtotal 3</t>
  </si>
  <si>
    <t>Transitway Structures - Renewal</t>
  </si>
  <si>
    <t>Prince of Wales Bridges over Ottawa River [SN011970-1 &amp; 011970-2]</t>
  </si>
  <si>
    <t>E Transitway U/P Blair Rd Ramp [SN226790]</t>
  </si>
  <si>
    <t>SW Transitway U/P Sackville Ped Bridge [SN018380]</t>
  </si>
  <si>
    <t>E Transitway U/P Nicholas Ramp [SN016040]</t>
  </si>
  <si>
    <t>Subtotal 4</t>
  </si>
  <si>
    <t>Transitway Structures - Preservation</t>
  </si>
  <si>
    <t>Seal bridge &amp; retaining wall surfaces exposed to salt</t>
  </si>
  <si>
    <t>Subtotal 5</t>
  </si>
  <si>
    <t>Renewal of Bridge Structures (&gt;$1M)</t>
  </si>
  <si>
    <t>Billings Bridge [SN013020]</t>
  </si>
  <si>
    <t>Minto Bridge West [SN013400]</t>
  </si>
  <si>
    <t>Heron Bridge [SN012120]</t>
  </si>
  <si>
    <t>Subtotal 6</t>
  </si>
  <si>
    <t>TOTAL</t>
  </si>
  <si>
    <t xml:space="preserve">           Candidate Project List - Sorted by Priority Ranking </t>
  </si>
  <si>
    <t>Street</t>
  </si>
  <si>
    <t xml:space="preserve">From </t>
  </si>
  <si>
    <t>Length (m)</t>
  </si>
  <si>
    <t xml:space="preserve">Additional Notes </t>
  </si>
  <si>
    <t xml:space="preserve"> Major Pedestrian Transit &amp; Destination Link</t>
  </si>
  <si>
    <t>This list details links connecting major destinations and transit links.  They are also of a cost magnitude that would preclude them from being constructed in our annual new sidewalk program, which has limited funding.( $180k in 2009)</t>
  </si>
  <si>
    <t xml:space="preserve">Data  Centre Rd (W) </t>
  </si>
  <si>
    <t>Heron</t>
  </si>
  <si>
    <t>Riverside</t>
  </si>
  <si>
    <t>Coventry</t>
  </si>
  <si>
    <t>Hardy access</t>
  </si>
  <si>
    <t>St. Laurent Shopping Centre access</t>
  </si>
  <si>
    <t xml:space="preserve">Canada Post Transit Link </t>
  </si>
  <si>
    <t>Brookfield</t>
  </si>
  <si>
    <t>O-Train - Confed. Station</t>
  </si>
  <si>
    <t xml:space="preserve">Shoreline-Tewsley Transit Link </t>
  </si>
  <si>
    <t xml:space="preserve">Tewsley / River Rd </t>
  </si>
  <si>
    <t>Shoreline (Rolling River)</t>
  </si>
  <si>
    <t>Bronson</t>
  </si>
  <si>
    <t>Brewer</t>
  </si>
  <si>
    <t>Colonel By</t>
  </si>
  <si>
    <t>Programs for disabled people at Brewer Centre.</t>
  </si>
  <si>
    <t>Hunt Club</t>
  </si>
  <si>
    <t>Bowesville</t>
  </si>
  <si>
    <t>Paul Anka</t>
  </si>
  <si>
    <t>Sidewalk</t>
  </si>
  <si>
    <t xml:space="preserve">220 m E Billy Bishop </t>
  </si>
  <si>
    <t>Belfast</t>
  </si>
  <si>
    <t>Trainyards</t>
  </si>
  <si>
    <t>Tremblay</t>
  </si>
  <si>
    <t xml:space="preserve">Sidewalk New retail developments,  connection is over bridge structure  </t>
  </si>
  <si>
    <t>Eagleson</t>
  </si>
  <si>
    <t>Michael Cowpland</t>
  </si>
  <si>
    <t>Rothesay</t>
  </si>
  <si>
    <t>Sub-Total</t>
  </si>
  <si>
    <t xml:space="preserve"> Urban Multi-use Transit / Destination / Recreation Pathway Links</t>
  </si>
  <si>
    <t>Alta Vista</t>
  </si>
  <si>
    <t>Multiuse pathway as per OCP.  Provides off-road alternative cycling facility in challenging road environment.  Links to local cycling route leading to the hospital complex and Hurdman Station pathway network.  On-shelf detail design would need updating.</t>
  </si>
  <si>
    <t>Ottawa River Capital Pathway (city-owned section) Improvements 1</t>
  </si>
  <si>
    <t>10th Line</t>
  </si>
  <si>
    <t>Trim Road</t>
  </si>
  <si>
    <t>Off-road Link Surface improvements.  Pathway segment is currently of a low quality and is on designated cycling network as Community Link.  Add stone dust to existing granular to improve surface for cyclists</t>
  </si>
  <si>
    <t>Ottawa River Capital Pathway (city-owned section) Improvements 2</t>
  </si>
  <si>
    <t>Hiawartha Park Road</t>
  </si>
  <si>
    <t>Sawmill Creek Pathway Connections</t>
  </si>
  <si>
    <t>Walkley</t>
  </si>
  <si>
    <t>Complete pathway connections at South Keys between Hunt Club and Walkley</t>
  </si>
  <si>
    <t>Woodroffe Pathway Extension</t>
  </si>
  <si>
    <t>Fallowfield</t>
  </si>
  <si>
    <t>Longfields</t>
  </si>
  <si>
    <t>3, 9</t>
  </si>
  <si>
    <t>Extension of existing pathway to serve southern community.</t>
  </si>
  <si>
    <t>Alta Vista Transportation Corridor Pathway</t>
  </si>
  <si>
    <t>Smyth</t>
  </si>
  <si>
    <t>Prescott-Russell Pathway Linkage</t>
  </si>
  <si>
    <t>Ottawa City Limits</t>
  </si>
  <si>
    <t>Innes in Rail ROW</t>
  </si>
  <si>
    <t>2, 19</t>
  </si>
  <si>
    <t>Prescott Subdivision Pathway 1</t>
  </si>
  <si>
    <t>Alert (Urban Boundary, south edge)</t>
  </si>
  <si>
    <t>Buckles Street (Osgoode)</t>
  </si>
  <si>
    <t>As per OCP as Cycling Spine Route and other plans.  Connects Osgoode Village to the Urban Area and provides off-road rural cycling corridor in southmost Ottawa  Bicycle lanes.  Councillor Thompson requested inclusion.</t>
  </si>
  <si>
    <t>Park Rehabilitation - Piazza Dante ($600K), Jack Purcell ($650K), St. Luke's ($525K)</t>
  </si>
  <si>
    <t>Parkdale Urban Park Redevelopment  &amp; Fieldhouse</t>
  </si>
  <si>
    <t xml:space="preserve">Hintonburg Community Centre </t>
  </si>
  <si>
    <t xml:space="preserve">Tom Brown Arena - Add Double gymnasium </t>
  </si>
  <si>
    <t>12,14</t>
  </si>
  <si>
    <t>19,20</t>
  </si>
  <si>
    <t>14,15</t>
  </si>
  <si>
    <t>17,18</t>
  </si>
  <si>
    <t>21,22</t>
  </si>
  <si>
    <t>4,5</t>
  </si>
  <si>
    <t>8,9</t>
  </si>
  <si>
    <t>10,18</t>
  </si>
  <si>
    <t>11,12</t>
  </si>
  <si>
    <t>9,16</t>
  </si>
  <si>
    <t>Nepean Sportsplex Parking Lot</t>
  </si>
  <si>
    <t>Nepean Sportsplex Pool</t>
  </si>
  <si>
    <t xml:space="preserve">Provision for paved shoulders </t>
  </si>
  <si>
    <t>Project specific instances to be included as part of cycling review</t>
  </si>
  <si>
    <t>903169  Earl Armstrong (Rideau River - Limebank)</t>
  </si>
  <si>
    <t>900427  Hazeldean Road (Terry Fox to Carp)</t>
  </si>
  <si>
    <t>904270  Terry Fox (Flamborough to Kanata Ave)</t>
  </si>
  <si>
    <t>904711  Limebank Rd (Spratt to Earl Armstrong)</t>
  </si>
  <si>
    <t>903219  Tenth Line Road - BBHBP - Urban Boundary</t>
  </si>
  <si>
    <t>Appendix A</t>
  </si>
  <si>
    <t>Appendix B</t>
  </si>
  <si>
    <t>Appendix C</t>
  </si>
  <si>
    <t>Appendix D</t>
  </si>
  <si>
    <t>Appendix E</t>
  </si>
  <si>
    <t>Appendix F</t>
  </si>
  <si>
    <t>Traffic Signal and Sign Renewal (see Appendix G)</t>
  </si>
  <si>
    <t>Appendix G</t>
  </si>
  <si>
    <t>Hornet's Nest Field House Expansion</t>
  </si>
  <si>
    <t>Rideau Canoe Club (There is already a Major Capital Partnership application on this. Report to Committee on April 2nd)</t>
  </si>
  <si>
    <t>Comment</t>
  </si>
  <si>
    <t>Cambridge St S</t>
  </si>
  <si>
    <t>Dead End</t>
  </si>
  <si>
    <t xml:space="preserve">Carling Ave </t>
  </si>
  <si>
    <t>Jackson Ave</t>
  </si>
  <si>
    <t>Frederick Pl</t>
  </si>
  <si>
    <t>Frederick  Pl</t>
  </si>
  <si>
    <t>Cambridge Ave</t>
  </si>
  <si>
    <t>Sandridge Rd.</t>
  </si>
  <si>
    <t>Hillsdale Rd.</t>
  </si>
  <si>
    <t>Merriman Ave.</t>
  </si>
  <si>
    <r>
      <t>There is no sidewalk along the north side that connects to an access to the community behind.  There are two crossing points to access the sidewalk on the other side, neither of which are accessible for disabled. At the corner access there are no ped ramp</t>
    </r>
  </si>
  <si>
    <t xml:space="preserve">Would link O-Train to local employment, commercial.  Heavy beaten path on both sides.  Major transit / destination link and pedestrian safety concern.  </t>
  </si>
  <si>
    <t xml:space="preserve">Pedestrian safety concerns along River Rd. from one community to another.   Transit / destination link and pedestrian safety concern.  Pedestrian orientated Multi-use PATHWAY alternative. </t>
  </si>
  <si>
    <t>Transit</t>
  </si>
  <si>
    <t>Council Motion</t>
  </si>
  <si>
    <t>Pedestrian and Cycling</t>
  </si>
  <si>
    <t>Renewal</t>
  </si>
  <si>
    <t xml:space="preserve">Real Property </t>
  </si>
  <si>
    <t xml:space="preserve">Growth </t>
  </si>
  <si>
    <t xml:space="preserve">New Sidewalks (see Appendix A) </t>
  </si>
  <si>
    <t xml:space="preserve">Rural Pathways (see Appendix A). (Cycling facilities are a portion of this funding envelope.) </t>
  </si>
  <si>
    <t xml:space="preserve">Sidewalk and Curb Renewal (see Appendix B) </t>
  </si>
  <si>
    <t>Urban Multi-Use Pathway construction / refurbishment (see Appendix A). (Cycling facilities are a portion of this funding envelope.)</t>
  </si>
  <si>
    <t>Cultural Infrastructure Stimulus fund (existing policy and program in place was not funded as art of the 2009 budget)</t>
  </si>
  <si>
    <t>DC eligible of $15.74M</t>
  </si>
  <si>
    <t>Not in DC background study</t>
  </si>
  <si>
    <t>DC eligible of $0.2M</t>
  </si>
  <si>
    <t>DC eligible of $11.1M</t>
  </si>
  <si>
    <t>DC eligible of $2.66M</t>
  </si>
  <si>
    <t>DC eligible of $20.59M</t>
  </si>
  <si>
    <t>DC eligible of $1.59M</t>
  </si>
  <si>
    <t>DC eligible of $2.21M</t>
  </si>
  <si>
    <t>DC eligible of 3.49M</t>
  </si>
  <si>
    <t>Net Funding in place and subject to partnership funding</t>
  </si>
  <si>
    <t>DC eligible of $0.22M</t>
  </si>
  <si>
    <t>DC eligible of $3.16M</t>
  </si>
  <si>
    <t xml:space="preserve">   - Fire Administration HVAC units - $350K</t>
  </si>
  <si>
    <t xml:space="preserve">   - Carleton Lodge windows/elevators - $750K</t>
  </si>
  <si>
    <t xml:space="preserve">   - Centre D'Accueil Champlain elevators - $400K</t>
  </si>
  <si>
    <t xml:space="preserve">Bell Arena - Refurbishments (Could be impacted by the Twin Pad.  $2.7M is minimum investment could be $4.9M with contemporization.). </t>
  </si>
  <si>
    <t xml:space="preserve">Merivale Arena - Refurbishments (Could be impacted by the Twin Pad. $2.7M is minimum investment could be $4.9M with contemporization.). </t>
  </si>
  <si>
    <t>Baseline Station Tunnel, College Ave Overpass</t>
  </si>
  <si>
    <t>Woodroffe Ave. Pedestrian Overpass to Baseline Transit Station</t>
  </si>
  <si>
    <t>MacDonald Manor</t>
  </si>
  <si>
    <t>Pere Charlebois, 1030</t>
  </si>
  <si>
    <t>Queen Mary Court</t>
  </si>
  <si>
    <t>Donald Court</t>
  </si>
  <si>
    <t>Blair House</t>
  </si>
  <si>
    <t>Overbrook: Lowren 1,2,3,6</t>
  </si>
  <si>
    <t>Mooretown</t>
  </si>
  <si>
    <t>Somerset Rooming House</t>
  </si>
  <si>
    <t>Cumberland Rooming House</t>
  </si>
  <si>
    <t>Bruyere Rooming House</t>
  </si>
  <si>
    <t>King Edward, 303</t>
  </si>
  <si>
    <t>Beausejour 1 &amp; 2</t>
  </si>
  <si>
    <t>Carson/Paul</t>
  </si>
  <si>
    <t>Edgeworth, 460</t>
  </si>
  <si>
    <t>Frank</t>
  </si>
  <si>
    <t>Kilborn, 1670</t>
  </si>
  <si>
    <t>Ashgrove</t>
  </si>
  <si>
    <t>Hayley Court</t>
  </si>
  <si>
    <t>Bruyere &amp; Belanger</t>
  </si>
  <si>
    <t>Bathgate Court</t>
  </si>
  <si>
    <t>Cairine Court</t>
  </si>
  <si>
    <t>Dubeau Court</t>
  </si>
  <si>
    <t>Loretta/Young</t>
  </si>
  <si>
    <t>Lebreton 1</t>
  </si>
  <si>
    <t>Lebreton 2</t>
  </si>
  <si>
    <t>Christie Place</t>
  </si>
  <si>
    <t>Lebreton 3</t>
  </si>
  <si>
    <t xml:space="preserve">Nepean Place </t>
  </si>
  <si>
    <t>Woodland Place</t>
  </si>
  <si>
    <t xml:space="preserve">Cahill Place </t>
  </si>
  <si>
    <t>Tapiola Court</t>
  </si>
  <si>
    <t>Strathcona: Wiggins, 300</t>
  </si>
  <si>
    <t>Strathcona: Renovation 1</t>
  </si>
  <si>
    <t>Strathcona: Wiggins, 310, 320, 430</t>
  </si>
  <si>
    <t>Strathcona: Goulbourn</t>
  </si>
  <si>
    <t>Strathcona: Nancy Smith</t>
  </si>
  <si>
    <t>Gilmour</t>
  </si>
  <si>
    <t>May Nickson Place</t>
  </si>
  <si>
    <t>Orchard Grove</t>
  </si>
  <si>
    <t>St. Peters Court</t>
  </si>
  <si>
    <t>Blohm Court</t>
  </si>
  <si>
    <t>Cameron Court</t>
  </si>
  <si>
    <t>Fairlea Court</t>
  </si>
  <si>
    <t>Karsh Court</t>
  </si>
  <si>
    <t>Lavigne Court</t>
  </si>
  <si>
    <t>Revell</t>
  </si>
  <si>
    <t>McAuley Place</t>
  </si>
  <si>
    <t>St. Laurent Place</t>
  </si>
  <si>
    <t>Brian Bourns Place</t>
  </si>
  <si>
    <t>Mayview, 1433</t>
  </si>
  <si>
    <t>Allard Place</t>
  </si>
  <si>
    <t>Hasenack Place</t>
  </si>
  <si>
    <t>Scotthill</t>
  </si>
  <si>
    <t>Hintonburg Place</t>
  </si>
  <si>
    <t>McCartin Place</t>
  </si>
  <si>
    <t>Rockingham, 1126</t>
  </si>
  <si>
    <t>Hunt Club Place</t>
  </si>
  <si>
    <t>Cumberland/George</t>
  </si>
  <si>
    <t>Silver Heights</t>
  </si>
  <si>
    <t>Hooper</t>
  </si>
  <si>
    <t>Pinecrest Terrace</t>
  </si>
  <si>
    <t>Confederation Court</t>
  </si>
  <si>
    <t>Ridgemount Terrace</t>
  </si>
  <si>
    <t>Russell Heights</t>
  </si>
  <si>
    <t>Shillington</t>
  </si>
  <si>
    <t xml:space="preserve">St. Laurent </t>
  </si>
  <si>
    <t>Carsons</t>
  </si>
  <si>
    <t>Rideauview Terrace</t>
  </si>
  <si>
    <t>Michelle Heights</t>
  </si>
  <si>
    <t>Morrison Gardens</t>
  </si>
  <si>
    <t>Albion Gardens</t>
  </si>
  <si>
    <t>Bellevue Manor</t>
  </si>
  <si>
    <t>Ramsey Crescent</t>
  </si>
  <si>
    <t>Russell Manor</t>
  </si>
  <si>
    <t>Wurtemburg</t>
  </si>
  <si>
    <t>Brooke Towers</t>
  </si>
  <si>
    <t>Golden Manor</t>
  </si>
  <si>
    <t>Rochester Heights</t>
  </si>
  <si>
    <t>Walkley Road</t>
  </si>
  <si>
    <t>Maclaren Towers</t>
  </si>
  <si>
    <t>Hampton Court</t>
  </si>
  <si>
    <t xml:space="preserve">Rochester </t>
  </si>
  <si>
    <t>Murray</t>
  </si>
  <si>
    <t xml:space="preserve">Blair Court </t>
  </si>
  <si>
    <t xml:space="preserve">Beausoleil </t>
  </si>
  <si>
    <t xml:space="preserve">St. Laurent Blvd. </t>
  </si>
  <si>
    <t>Clementine</t>
  </si>
  <si>
    <t>Donald Street</t>
  </si>
  <si>
    <t>Wellington Towers</t>
  </si>
  <si>
    <t>Bank</t>
  </si>
  <si>
    <t>Albion-Heatherington</t>
  </si>
  <si>
    <t>Friel</t>
  </si>
  <si>
    <t>Mcewen Terrace</t>
  </si>
  <si>
    <t>Thomson</t>
  </si>
  <si>
    <t>Charlotte</t>
  </si>
  <si>
    <t>Lepage Manor</t>
  </si>
  <si>
    <t>Heather Manor</t>
  </si>
  <si>
    <t>Russell Gardens</t>
  </si>
  <si>
    <t>Gladstone Terrace</t>
  </si>
  <si>
    <t xml:space="preserve">Somerset </t>
  </si>
  <si>
    <t>Cavan-Lepage</t>
  </si>
  <si>
    <t>Foster Farm</t>
  </si>
  <si>
    <t>Viewmount</t>
  </si>
  <si>
    <t>Penfield</t>
  </si>
  <si>
    <t>Caldwell</t>
  </si>
  <si>
    <t>Montfort</t>
  </si>
  <si>
    <t>Green Valley Terrace</t>
  </si>
  <si>
    <t>Garneau</t>
  </si>
  <si>
    <t xml:space="preserve">Infrastructure Stimulus Fund </t>
  </si>
  <si>
    <t xml:space="preserve">Social Housing Initiatives </t>
  </si>
  <si>
    <t>Cultural Initiatives</t>
  </si>
  <si>
    <t>Job 
Creation</t>
  </si>
  <si>
    <t xml:space="preserve">Recreational Infrastructure Fund </t>
  </si>
  <si>
    <t>1,2</t>
  </si>
  <si>
    <t>Burnt Lands Rd</t>
  </si>
  <si>
    <t>Cooper Hill Rd</t>
  </si>
  <si>
    <t>Third Line Rd South</t>
  </si>
  <si>
    <t>Old Almonte Rd</t>
  </si>
  <si>
    <t>Northwoods Dr</t>
  </si>
  <si>
    <t>Tranquility Lane</t>
  </si>
  <si>
    <t>Trepannier Lane</t>
  </si>
  <si>
    <t>Manse Rd</t>
  </si>
  <si>
    <t>Armitage Ave</t>
  </si>
  <si>
    <t>9th Line Rd</t>
  </si>
  <si>
    <t>Vaughan Side Rd</t>
  </si>
  <si>
    <t>Frontier Rd</t>
  </si>
  <si>
    <t xml:space="preserve">20m East of Venna Way </t>
  </si>
  <si>
    <t>Prince of Whales Dr</t>
  </si>
  <si>
    <t>Corkery Rd</t>
  </si>
  <si>
    <t>Buckhams Bay Rd</t>
  </si>
  <si>
    <t>East Limit</t>
  </si>
  <si>
    <t>Greenland</t>
  </si>
  <si>
    <t>Burton Rd</t>
  </si>
  <si>
    <t>West Limit</t>
  </si>
  <si>
    <t>Sparkles St</t>
  </si>
  <si>
    <t>West of Corkery Rd</t>
  </si>
  <si>
    <t>Roger Stevens Dr</t>
  </si>
  <si>
    <t>Sumac Hill</t>
  </si>
  <si>
    <t>Castor Rd</t>
  </si>
  <si>
    <t>Northshire Rd</t>
  </si>
  <si>
    <t>Peter Robinson Rd</t>
  </si>
  <si>
    <t>March Valley Rd</t>
  </si>
  <si>
    <t>Wilhaven Rd</t>
  </si>
  <si>
    <t>Harnett Rd</t>
  </si>
  <si>
    <t xml:space="preserve">Paden Rd. </t>
  </si>
  <si>
    <t>Stone School Rd</t>
  </si>
  <si>
    <t>O'Toole Rd</t>
  </si>
  <si>
    <t>Moonstone Rd</t>
  </si>
  <si>
    <t>McCordick Rd</t>
  </si>
  <si>
    <t>Tenth Line Rd</t>
  </si>
  <si>
    <t>Smith Rd</t>
  </si>
  <si>
    <t>French Hill Rd</t>
  </si>
  <si>
    <t>Riddell Dr</t>
  </si>
  <si>
    <t>450 m East of Beckett's Creek Rd (Ho. No. 3628)</t>
  </si>
  <si>
    <t>Paden Rd</t>
  </si>
  <si>
    <t xml:space="preserve">Settler's Way (West) </t>
  </si>
  <si>
    <t>Garlock rd</t>
  </si>
  <si>
    <t>Grey's Creek Rd</t>
  </si>
  <si>
    <t>Innes Rd</t>
  </si>
  <si>
    <t>Cul-Du-Sac</t>
  </si>
  <si>
    <t>Lockhead Rd West</t>
  </si>
  <si>
    <t>Mackey Rd</t>
  </si>
  <si>
    <t>Cowell Rd</t>
  </si>
  <si>
    <t>Dilworth Rd</t>
  </si>
  <si>
    <t xml:space="preserve">700m South of Navan Rd. </t>
  </si>
  <si>
    <t>Marionville Rd</t>
  </si>
  <si>
    <t>Spruce Ridge Rd</t>
  </si>
  <si>
    <t>Upper Dwyer Hill Rd</t>
  </si>
  <si>
    <t>Klondile Rd</t>
  </si>
  <si>
    <t>Canaan Rd.</t>
  </si>
  <si>
    <t>Donnelly Rd</t>
  </si>
  <si>
    <t>Milton Rd</t>
  </si>
  <si>
    <t>McMullen Rd</t>
  </si>
  <si>
    <t>Rothbourne Rd</t>
  </si>
  <si>
    <t>Wilhaven Dr</t>
  </si>
  <si>
    <t>360m West of Bank St</t>
  </si>
  <si>
    <t>175m West of Pleasantview Crt</t>
  </si>
  <si>
    <t>Sumac Hill Lane</t>
  </si>
  <si>
    <t>1.5 km North of 
March Rd</t>
  </si>
  <si>
    <t>440m North of Gill 
Park Lane</t>
  </si>
  <si>
    <t>Cost ($)</t>
  </si>
  <si>
    <t>Demand generated from increased use of Greenboro Library</t>
  </si>
  <si>
    <t>Need change of focus to extend life of parks.</t>
  </si>
  <si>
    <t>Need to expand parking lot to better serve users of the facility.</t>
  </si>
  <si>
    <t>Require a full-size gym for this area of the city.</t>
  </si>
  <si>
    <t>Opportunity to redesign to reflect needs of the community.</t>
  </si>
  <si>
    <t>Potvin Park 3 Mini Soccer Fields</t>
  </si>
  <si>
    <t>New Infra. needed to support local sports needs.</t>
  </si>
  <si>
    <t xml:space="preserve">Westboro Beach Mitigation </t>
  </si>
  <si>
    <t xml:space="preserve">Gull wiring to minimize closure of the beach. </t>
  </si>
  <si>
    <t>Job Creation</t>
  </si>
  <si>
    <t>Cumulative ($M)</t>
  </si>
  <si>
    <t>Cumulative 
($M)</t>
  </si>
  <si>
    <t>Des Epinettes Av</t>
  </si>
  <si>
    <t>Wayside Ct</t>
  </si>
  <si>
    <t>Herzberg Rd</t>
  </si>
  <si>
    <t>Viseneau Dr</t>
  </si>
  <si>
    <t>Glen St</t>
  </si>
  <si>
    <t>Bruce St</t>
  </si>
  <si>
    <t>Amiens St</t>
  </si>
  <si>
    <t>Trim Rd</t>
  </si>
  <si>
    <t>Sunderland St</t>
  </si>
  <si>
    <t>Jamie Av</t>
  </si>
  <si>
    <t>Weybridge Dr</t>
  </si>
  <si>
    <t>Eagleson Rd</t>
  </si>
  <si>
    <t>Kilmaurs Rd</t>
  </si>
  <si>
    <t>Des Epinettes Av West</t>
  </si>
  <si>
    <t>Boyer Rd</t>
  </si>
  <si>
    <t>Shellstar Dr</t>
  </si>
  <si>
    <t>Reevecraig Dr South</t>
  </si>
  <si>
    <t>Merlyn Wilson (RR 5)</t>
  </si>
  <si>
    <t>Somerset St</t>
  </si>
  <si>
    <t>Loggers Way</t>
  </si>
  <si>
    <t>Thomas A Dolan Pkwy</t>
  </si>
  <si>
    <t>John Shaw Rd</t>
  </si>
  <si>
    <t>Canon Smith Dr</t>
  </si>
  <si>
    <t>Greenland Rd</t>
  </si>
  <si>
    <t>Farmview Rd</t>
  </si>
  <si>
    <t>Howie Rd</t>
  </si>
  <si>
    <t>Kanata Av</t>
  </si>
  <si>
    <t>Des Epinettes Av East</t>
  </si>
  <si>
    <t>Lola St</t>
  </si>
  <si>
    <t>8th Line Rd (or 27)</t>
  </si>
  <si>
    <t>Belfast Rd</t>
  </si>
  <si>
    <t>Blackburn Bypass (960 m south of Millennium Blvd)</t>
  </si>
  <si>
    <t>Bentley Av</t>
  </si>
  <si>
    <t>Jockvale (S)</t>
  </si>
  <si>
    <t>River Rd</t>
  </si>
  <si>
    <t>Highway 416</t>
  </si>
  <si>
    <t>Cope Rd</t>
  </si>
  <si>
    <t>Woodkilton Rd</t>
  </si>
  <si>
    <t>Brophy Dr</t>
  </si>
  <si>
    <t>Dilworth Rd (or 13)</t>
  </si>
  <si>
    <t>Alta Vista Dr</t>
  </si>
  <si>
    <t>Duford Dr</t>
  </si>
  <si>
    <t>Navan Rd</t>
  </si>
  <si>
    <t>Jockvale (N)</t>
  </si>
  <si>
    <t>Jake St</t>
  </si>
  <si>
    <t>Hazeldean Rd</t>
  </si>
  <si>
    <t>Dunrobin Rd</t>
  </si>
  <si>
    <t>Additional Selective Resurfacing/Major Maintenance Sections - Locations To Be Determined</t>
  </si>
  <si>
    <t>Selective Resurfacing/Major Maintenance</t>
  </si>
  <si>
    <t>Transit Roads and Park and Ride Lots</t>
  </si>
  <si>
    <t>East Transitway</t>
  </si>
  <si>
    <t>Eagleson (East) Park and Ride Lots</t>
  </si>
  <si>
    <t>East Transitway Eastbound On-Ramp</t>
  </si>
  <si>
    <t>All Lots</t>
  </si>
  <si>
    <t>Blair Station</t>
  </si>
  <si>
    <t>St. Joseph Blvd</t>
  </si>
  <si>
    <t>Morris Island Dr</t>
  </si>
  <si>
    <t>Sixth Line Rd</t>
  </si>
  <si>
    <t>Rabbit Path</t>
  </si>
  <si>
    <t>Grants Side Rd</t>
  </si>
  <si>
    <t>Manion Rd</t>
  </si>
  <si>
    <t>Goulbourn Forced Rd</t>
  </si>
  <si>
    <t>Old Innes Rd (West Leg)</t>
  </si>
  <si>
    <t>Fitzroy St</t>
  </si>
  <si>
    <t>Old Innes Rd (East Leg)</t>
  </si>
  <si>
    <t>Old Birch Rd</t>
  </si>
  <si>
    <t>Preston St</t>
  </si>
  <si>
    <t>Campean Dr</t>
  </si>
  <si>
    <t>Dead End 1.1 km North of Morris Island Dr</t>
  </si>
  <si>
    <t>Barlow Cr</t>
  </si>
  <si>
    <t>Kinburn Side Rd</t>
  </si>
  <si>
    <t>Fitzroy St (Market St)(N)</t>
  </si>
  <si>
    <t>Vances Side Rd</t>
  </si>
  <si>
    <t>385m North of Julia Lake Priv</t>
  </si>
  <si>
    <t>Barnsdale Rd</t>
  </si>
  <si>
    <t>D'Aoust Av</t>
  </si>
  <si>
    <t>Davidson Rd</t>
  </si>
  <si>
    <t>Sixth St</t>
  </si>
  <si>
    <t>Cedarview Rd</t>
  </si>
  <si>
    <t>Kennevale Dr</t>
  </si>
  <si>
    <t>Sherway Dr</t>
  </si>
  <si>
    <t>Jockvale Rd</t>
  </si>
  <si>
    <t>Huntmar Dr</t>
  </si>
  <si>
    <t>Palomino Dr</t>
  </si>
  <si>
    <t>Brookline Av</t>
  </si>
  <si>
    <t>Crerar Av (Including Bulb/Courts)</t>
  </si>
  <si>
    <t>Tunis Av</t>
  </si>
  <si>
    <t>Yorks Corners Rd</t>
  </si>
  <si>
    <t>Flewellyn Rd</t>
  </si>
  <si>
    <t>Anna Av</t>
  </si>
  <si>
    <t>Limebank Rd</t>
  </si>
  <si>
    <t>Reevecraig Dr (South)</t>
  </si>
  <si>
    <t>Bowesville Rd</t>
  </si>
  <si>
    <t>45 m E of Timbermill St</t>
  </si>
  <si>
    <t>Hawthorne Rd</t>
  </si>
  <si>
    <t>Athans Av</t>
  </si>
  <si>
    <t>Queensdale Ave</t>
  </si>
  <si>
    <t>435m North of Brophy Rd</t>
  </si>
  <si>
    <t>680m South of Barnsdale Rd</t>
  </si>
  <si>
    <t>Fable St</t>
  </si>
  <si>
    <t>Strandherd Dr</t>
  </si>
  <si>
    <t>Sherruby Way</t>
  </si>
  <si>
    <t>Hampstead Pl</t>
  </si>
  <si>
    <t>Highway 17</t>
  </si>
  <si>
    <t>South Branch St (Mill St)</t>
  </si>
  <si>
    <t>Highway 7</t>
  </si>
  <si>
    <t>Ormond Rd</t>
  </si>
  <si>
    <t>Dolman Ridge Rd</t>
  </si>
  <si>
    <t xml:space="preserve">Cedarview Rd </t>
  </si>
  <si>
    <t>Malvern Dr</t>
  </si>
  <si>
    <t>Bleeks Rd</t>
  </si>
  <si>
    <t>Jasper Av</t>
  </si>
  <si>
    <t>Aviation Parkway</t>
  </si>
  <si>
    <t>Thomas A. Dolan Pkwy</t>
  </si>
  <si>
    <t>Lloydalex</t>
  </si>
  <si>
    <t>Munster Rd</t>
  </si>
  <si>
    <r>
      <t>Sidewalks</t>
    </r>
    <r>
      <rPr>
        <b/>
        <sz val="12"/>
        <rFont val="Times New Roman"/>
        <family val="1"/>
      </rPr>
      <t>, Traffic Controls, Sign and Street Lights - $ 2 million</t>
    </r>
  </si>
  <si>
    <t>This is the connection from Brookfield to O-train station and Heron bus transit.  There are beaten paths.  
Major transit / destination link and pedestrian safety concern.</t>
  </si>
  <si>
    <t>Cumulative Amount ($)</t>
  </si>
  <si>
    <t>Cumulative 
Amount ($)</t>
  </si>
  <si>
    <t>Other Housing Providers - Capital Repair Grant</t>
  </si>
  <si>
    <t>Renewal of Exterior Building Envelopes</t>
  </si>
  <si>
    <t>Other Exterior Repairs</t>
  </si>
  <si>
    <t>Replacement of Windows and Doors</t>
  </si>
  <si>
    <t>Interior Renewal</t>
  </si>
  <si>
    <t>Mechanical and Electric System Upgrades</t>
  </si>
  <si>
    <t>Acquisition and Rehabilitation Projects</t>
  </si>
  <si>
    <t>Lighting at an existing ball field (Fitzroy Harbour)</t>
  </si>
  <si>
    <t>Basement of facility was left unfinished and is currently unusable.</t>
  </si>
  <si>
    <t>903217  Trim Road (Innes to BBHBP)</t>
  </si>
  <si>
    <t>DC eligible of $6.13M - to support growing area of Barrhaven South</t>
  </si>
  <si>
    <t>La Nouvelle Scene (Health and Safety &amp; bldg rehab)</t>
  </si>
  <si>
    <t>This list details urban pathway links connecting major destinations and / or transit links.  They are considered important but because we don't have a dedicated pathway program usually precludes them from being constructed.</t>
  </si>
  <si>
    <t xml:space="preserve">Surface improvements.  Add asphalt surface to improve existing unpaved surface for cyclists Off-road Link.  Bring pathway segment up to full multiuse pathway paved standard.   </t>
  </si>
  <si>
    <t>Rural Pathways (Multi-Use Cycling &amp; Pedestrian Connection Details - $2 Million</t>
  </si>
  <si>
    <t>NOTE: Two high priority projects are recommended. Option is to consider phasing each project if full funding not available.  Additional phases would then be constructed in subsequent years out of Cycling Facilities (OCP Implementation) Program Budget</t>
  </si>
  <si>
    <t>RMOC South Limit</t>
  </si>
  <si>
    <t>Sub-total</t>
  </si>
  <si>
    <r>
      <t>OCHC Rehab/Redevelopment Program</t>
    </r>
    <r>
      <rPr>
        <sz val="12"/>
        <rFont val="Times New Roman"/>
        <family val="1"/>
      </rPr>
      <t xml:space="preserve"> </t>
    </r>
  </si>
  <si>
    <t>As tabled, the amount was $38.0M and was revised based on Councillor requests and staff adjustments.</t>
  </si>
  <si>
    <t>Infrastructure Stimulus Fund - New sidewalks / Rural Pathways</t>
  </si>
  <si>
    <t>Cumulative Amount ($M)</t>
  </si>
  <si>
    <t>Railroad 
(north of Belfast Rd)</t>
  </si>
  <si>
    <t>Churchill Ave - 
Phase 1 of 3</t>
  </si>
  <si>
    <t>Dow's Lake Rd 
(Opeongo Rd)</t>
  </si>
  <si>
    <t>Creek north of 
Lloyd Graham</t>
  </si>
  <si>
    <t>Resurfacing</t>
  </si>
  <si>
    <t xml:space="preserve">Preservation </t>
  </si>
  <si>
    <t>Leitrim Rd (OR 14)</t>
  </si>
  <si>
    <t>Bank St (OR 31, HWY 31)</t>
  </si>
  <si>
    <t>Anderson Rd (OR 27)</t>
  </si>
  <si>
    <t>Innes Rd (OR 30)</t>
  </si>
  <si>
    <t>Greenbank Rd (OR 13)</t>
  </si>
  <si>
    <t>Hunt Club (OR 32) (South side of Intersection)</t>
  </si>
  <si>
    <t>Baseline Rd (OR 16) (Thru Intersection)</t>
  </si>
  <si>
    <t>Carp Rd (OR 5)</t>
  </si>
  <si>
    <t>Kinburn Side Rd (OR 20)</t>
  </si>
  <si>
    <t>Galetta Side Rd (OR 22)</t>
  </si>
  <si>
    <t>March rd (OR 49)</t>
  </si>
  <si>
    <t>Dwyer Hill Rd (OR 3)</t>
  </si>
  <si>
    <t>Franktown Rd (OR 10)</t>
  </si>
  <si>
    <t>Eagleson Rd (OR 49)</t>
  </si>
  <si>
    <t>Merivale Rd (OR 63)</t>
  </si>
  <si>
    <t>Fisher Av (OR 69)</t>
  </si>
  <si>
    <t>Ferry Rd (OR 7)</t>
  </si>
  <si>
    <t>Ogilvie Rd (OR 50)</t>
  </si>
  <si>
    <t>St. Laurent Blvd (OR 26)</t>
  </si>
  <si>
    <t>Sixth Line (OR 21)</t>
  </si>
  <si>
    <t>Riddell Rd (OR 109)</t>
  </si>
  <si>
    <t>Jeanne D'Arc Blvd (OR 55)</t>
  </si>
  <si>
    <t>Tenth Line Rd (OR 47)</t>
  </si>
  <si>
    <t>March Rd (OR 49)</t>
  </si>
  <si>
    <t>Carling Av (OR 38)</t>
  </si>
  <si>
    <t>Coventry Rd (OR 50)</t>
  </si>
  <si>
    <t>Vanier Parkway (OR 19)</t>
  </si>
  <si>
    <t>Baseline Rd (OR 16)</t>
  </si>
  <si>
    <t>Woodroffe Av (OR 15)</t>
  </si>
  <si>
    <t>Fourth Line Rd (OR 5)</t>
  </si>
  <si>
    <t>Donnelly Dr (OR 5)</t>
  </si>
  <si>
    <t>Merlyn Wilson (OR 5)</t>
  </si>
  <si>
    <t>Donnelly Rd (OR 2)</t>
  </si>
  <si>
    <t>Lton St (OR 81)</t>
  </si>
  <si>
    <t>Catherine St (OR 60)</t>
  </si>
  <si>
    <t>St. Laurent Blvd \ Russell Rd (OR 26)</t>
  </si>
  <si>
    <t>Russell Rd (OR 26) (265 m South of Lancaster Rd)</t>
  </si>
  <si>
    <t>Smyth Rd (OR 72)</t>
  </si>
  <si>
    <t>West Hunt Club Rd (OR 32)</t>
  </si>
  <si>
    <t>Prince of Wales Dr (OR 73)</t>
  </si>
  <si>
    <t>Innes Rd (OR 30 Blackburn Hamlet By-pass)</t>
  </si>
  <si>
    <t>1, 2, 19</t>
  </si>
  <si>
    <t>4, 7</t>
  </si>
  <si>
    <t>16, 17</t>
  </si>
  <si>
    <t>10, 22</t>
  </si>
  <si>
    <t>2, 10, 19</t>
  </si>
  <si>
    <t>06, 21</t>
  </si>
  <si>
    <t>Nixon Dr</t>
  </si>
  <si>
    <t>Prince of Wales Dr 
(OR 73)</t>
  </si>
  <si>
    <t>Signing - Underground Plant &amp; Signal Displays</t>
  </si>
  <si>
    <t>Victoria St (OR 6)</t>
  </si>
  <si>
    <t>Eastbound (OR 174 Bus Lane)</t>
  </si>
  <si>
    <r>
      <t>Flewellyn Road Culvert [SN757240]</t>
    </r>
    <r>
      <rPr>
        <i/>
        <sz val="12"/>
        <rFont val="Times New Roman"/>
        <family val="1"/>
      </rPr>
      <t>(Municipal Drain Requirement)</t>
    </r>
  </si>
  <si>
    <r>
      <t>Fallowfield Road Culvert [SN757170]</t>
    </r>
    <r>
      <rPr>
        <i/>
        <sz val="12"/>
        <rFont val="Times New Roman"/>
        <family val="1"/>
      </rPr>
      <t>(Municipal Drain Requirement)</t>
    </r>
  </si>
  <si>
    <r>
      <t>Mansfield Road Culvert [SN757200]</t>
    </r>
    <r>
      <rPr>
        <i/>
        <sz val="12"/>
        <rFont val="Times New Roman"/>
        <family val="1"/>
      </rPr>
      <t>(Municipal Drain Requirement)</t>
    </r>
  </si>
  <si>
    <r>
      <t>Huntley Road Culvert [SN757120]</t>
    </r>
    <r>
      <rPr>
        <i/>
        <sz val="12"/>
        <rFont val="Times New Roman"/>
        <family val="1"/>
      </rPr>
      <t>(Municipal Drain Requirement)</t>
    </r>
  </si>
  <si>
    <r>
      <t>Fernbank Road Culvert [SN L758090]</t>
    </r>
    <r>
      <rPr>
        <i/>
        <sz val="12"/>
        <rFont val="Times New Roman"/>
        <family val="1"/>
      </rPr>
      <t>(Municipal Drain Requirement)</t>
    </r>
  </si>
  <si>
    <r>
      <t>Flewellyn Road Culvert [SN 750090]</t>
    </r>
    <r>
      <rPr>
        <i/>
        <sz val="12"/>
        <rFont val="Times New Roman"/>
        <family val="1"/>
      </rPr>
      <t>(Municipal Drain Requirement)</t>
    </r>
  </si>
  <si>
    <r>
      <t xml:space="preserve">Paden Rd Culvert [868510] </t>
    </r>
    <r>
      <rPr>
        <i/>
        <sz val="12"/>
        <rFont val="Times New Roman"/>
        <family val="1"/>
      </rPr>
      <t>(Municipal Drain Requirement)</t>
    </r>
  </si>
  <si>
    <t>Churchill Av/Danforth Av SW Ret. Wall, SW corner Danforth &amp; Churchill [SN010162]</t>
  </si>
  <si>
    <t>Maravista Dr - 
South S/W</t>
  </si>
  <si>
    <t>Walkley Rd - 
South Ramp</t>
  </si>
  <si>
    <t>Scott St - 
North Path</t>
  </si>
  <si>
    <t>Rideau Valley Drive South (OR 13) (East S/W)</t>
  </si>
  <si>
    <t>Industrial Rd (OR 30)</t>
  </si>
  <si>
    <t>Riverside Dr (OR 19)</t>
  </si>
  <si>
    <t>Additional Priority Locations</t>
  </si>
  <si>
    <t>A report will be brought to Committee, prior to the end of Q2 2009, to identify which locations can be completed.</t>
  </si>
  <si>
    <t>Jockvale Rd - 
South Path</t>
  </si>
  <si>
    <t>Jockvale Rd- 
North S/W</t>
  </si>
  <si>
    <t>Cedarview Rd - 
East Path</t>
  </si>
  <si>
    <t>Fourth Line Rd - 
West S/W</t>
  </si>
  <si>
    <t>Fourth Line Rd - 
East S/W</t>
  </si>
  <si>
    <t>Fourth Line Rd -
East S/W</t>
  </si>
  <si>
    <t>Brookridge Cr</t>
  </si>
  <si>
    <t>Montcrest Dr</t>
  </si>
  <si>
    <t xml:space="preserve">Pathway </t>
  </si>
  <si>
    <t xml:space="preserve">Fourth Line Rd East </t>
  </si>
  <si>
    <t>Fourth Line Rd Weest</t>
  </si>
  <si>
    <t>Dumaurier Av</t>
  </si>
  <si>
    <t>Lovitt Rd</t>
  </si>
  <si>
    <t>Highfield Cr</t>
  </si>
  <si>
    <t>Bellfield St</t>
  </si>
  <si>
    <t>Cedarview Dr</t>
  </si>
  <si>
    <t>Adjacent to 691 Walkley Rd</t>
  </si>
  <si>
    <t>Ross Av</t>
  </si>
  <si>
    <t>North Bridge Limit (180 m Sourg of Old Wellington St)</t>
  </si>
  <si>
    <t>Sherwood Dr</t>
  </si>
  <si>
    <t>Ruskin St</t>
  </si>
  <si>
    <t>Geneva St</t>
  </si>
  <si>
    <t xml:space="preserve">Rail Raod Track Overpass </t>
  </si>
  <si>
    <t>250m South of Community Way</t>
  </si>
  <si>
    <t xml:space="preserve">Roger Stevens Dr </t>
  </si>
  <si>
    <t>275 m South of Community Way</t>
  </si>
  <si>
    <t>Fourth Line Rd</t>
  </si>
  <si>
    <t xml:space="preserve">De Papillon Pl </t>
  </si>
  <si>
    <t>Hautview Cr</t>
  </si>
  <si>
    <t>Falwyn Cr East</t>
  </si>
  <si>
    <t>Falwyn Cr West</t>
  </si>
  <si>
    <t xml:space="preserve">York Mills Dr North </t>
  </si>
  <si>
    <t>Grenon Av</t>
  </si>
  <si>
    <t>Huron</t>
  </si>
  <si>
    <t>Commodore Dr</t>
  </si>
  <si>
    <t>85m East of Cedarview Dr</t>
  </si>
  <si>
    <t>Kenilworth</t>
  </si>
  <si>
    <t>Helena St</t>
  </si>
  <si>
    <t xml:space="preserve">Fallowfield </t>
  </si>
  <si>
    <t>Prince of Wales Dr</t>
  </si>
  <si>
    <t>55 m East of Fourth Line Rd</t>
  </si>
  <si>
    <t>Richmond Rd (RR 36) 
(East Side)</t>
  </si>
  <si>
    <t>Fairfax Av -
East and West S/W</t>
  </si>
  <si>
    <t>Clarendon Av - 
East and West S/W</t>
  </si>
  <si>
    <t>Roger Stevens Dr - 
South S/W</t>
  </si>
  <si>
    <t>Warwick Pl -
East S/W</t>
  </si>
  <si>
    <t>Princess Louise Dr 
(East Side)</t>
  </si>
  <si>
    <t>Princess Louise Dr 
(North Side)</t>
  </si>
  <si>
    <t>Sidewalks and Curbs Renewal</t>
  </si>
  <si>
    <t>Integrated Road, Water and Sewer Projects</t>
  </si>
  <si>
    <t>Resurfacing and Preservation Treatments</t>
  </si>
  <si>
    <t>Rural Road Upgrades</t>
  </si>
  <si>
    <t>Structures Program</t>
  </si>
  <si>
    <t>Traffic Signals and Sign Renewal</t>
  </si>
  <si>
    <t>Job creation totals based on Federation of Canadian Municipalities (FCM) Infrastructure formula.</t>
  </si>
  <si>
    <t>Project partially dependant on expedited approvals and property acquisition</t>
  </si>
  <si>
    <t>Parkdale Market - expand &amp; improve</t>
  </si>
  <si>
    <t>3, 22</t>
  </si>
  <si>
    <t>Improvement of existing abandoned rail corridor to provide new off-road facilities for recreation and utilitarian cycling.  Involves primarily regrading, stone dust and signage.</t>
  </si>
  <si>
    <t>Council approved motion to include in Phase I of OCP  Excellent link from Hunt Club and south to Sandy Hill</t>
  </si>
  <si>
    <t>903176 Hunt Club Extension to Hwy 417</t>
  </si>
  <si>
    <t xml:space="preserve">Twin-city project on Somerset Street in partnership with the private sector and the City of Beijing, China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</si>
</sst>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quot; &quot;"/>
    <numFmt numFmtId="173" formatCode="#,##0.00000000000000"/>
    <numFmt numFmtId="174" formatCode="&quot;$&quot;#,##0.00"/>
    <numFmt numFmtId="175" formatCode="&quot;$&quot;#,##0.000"/>
    <numFmt numFmtId="176" formatCode="&quot;Yes&quot;;&quot;Yes&quot;;&quot;No&quot;"/>
    <numFmt numFmtId="177" formatCode="&quot;True&quot;;&quot;True&quot;;&quot;False&quot;"/>
    <numFmt numFmtId="178" formatCode="&quot;On&quot;;&quot;On&quot;;&quot;Off&quot;"/>
    <numFmt numFmtId="179" formatCode="_-* #,##0.000_-;\-* #,##0.000_-;_-* &quot;-&quot;??_-;_-@_-"/>
    <numFmt numFmtId="180" formatCode="_-* #,##0.000_-;\-* #,##0.000_-;_-* &quot;-&quot;???_-;_-@_-"/>
    <numFmt numFmtId="181" formatCode="0.000"/>
    <numFmt numFmtId="182" formatCode="&quot;$&quot;#,##0.0\ \ &quot;M&quot;"/>
    <numFmt numFmtId="183" formatCode="&quot;$&quot;#,##0"/>
    <numFmt numFmtId="184" formatCode="0.0"/>
    <numFmt numFmtId="185" formatCode="_(* #,##0_);_(* \(#,##0\);_(* &quot;-&quot;??_);_(@_)"/>
    <numFmt numFmtId="186" formatCode="&quot;$&quot;#,##0.0"/>
    <numFmt numFmtId="187" formatCode="#,##0.000_ ;\-#,##0.000\ "/>
    <numFmt numFmtId="188" formatCode="&quot;$&quot;#,##0.0000"/>
    <numFmt numFmtId="189" formatCode="#,##0.0"/>
    <numFmt numFmtId="190" formatCode="0.00_ ;[Red]\-0.00\ "/>
  </numFmts>
  <fonts count="34">
    <font>
      <sz val="10"/>
      <name val="Arial"/>
      <family val="0"/>
    </font>
    <font>
      <b/>
      <sz val="12"/>
      <name val="Times New Roman"/>
      <family val="1"/>
    </font>
    <font>
      <sz val="10"/>
      <name val="Times New Roman"/>
      <family val="1"/>
    </font>
    <font>
      <u val="single"/>
      <sz val="10"/>
      <color indexed="12"/>
      <name val="Arial"/>
      <family val="0"/>
    </font>
    <font>
      <u val="single"/>
      <sz val="10"/>
      <color indexed="36"/>
      <name val="Arial"/>
      <family val="0"/>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imes New Roman"/>
      <family val="1"/>
    </font>
    <font>
      <sz val="8"/>
      <color indexed="10"/>
      <name val="Times New Roman"/>
      <family val="1"/>
    </font>
    <font>
      <sz val="12"/>
      <name val="Times New Roman"/>
      <family val="1"/>
    </font>
    <font>
      <sz val="12"/>
      <name val="Arial"/>
      <family val="0"/>
    </font>
    <font>
      <b/>
      <sz val="12"/>
      <name val="Arial"/>
      <family val="0"/>
    </font>
    <font>
      <b/>
      <u val="single"/>
      <sz val="12"/>
      <name val="Times New Roman"/>
      <family val="1"/>
    </font>
    <font>
      <b/>
      <sz val="16"/>
      <name val="Times New Roman"/>
      <family val="1"/>
    </font>
    <font>
      <sz val="16"/>
      <name val="Arial"/>
      <family val="0"/>
    </font>
    <font>
      <b/>
      <sz val="12"/>
      <color indexed="10"/>
      <name val="Times New Roman"/>
      <family val="1"/>
    </font>
    <font>
      <b/>
      <sz val="10"/>
      <name val="Arial"/>
      <family val="0"/>
    </font>
    <font>
      <i/>
      <sz val="12"/>
      <name val="Times New Roman"/>
      <family val="1"/>
    </font>
    <font>
      <b/>
      <sz val="16"/>
      <name val="Arial"/>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65"/>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double"/>
    </border>
    <border>
      <left style="thin"/>
      <right style="thin"/>
      <top style="medium"/>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thin"/>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7" borderId="0" applyNumberFormat="0" applyBorder="0" applyAlignment="0" applyProtection="0"/>
    <xf numFmtId="0" fontId="5" fillId="0" borderId="0">
      <alignment/>
      <protection/>
    </xf>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17" fillId="0" borderId="0" applyNumberFormat="0" applyFill="0" applyBorder="0" applyAlignment="0" applyProtection="0"/>
  </cellStyleXfs>
  <cellXfs count="476">
    <xf numFmtId="0" fontId="0" fillId="0" borderId="0" xfId="0" applyAlignment="1">
      <alignment/>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wrapText="1"/>
    </xf>
    <xf numFmtId="0" fontId="1" fillId="0" borderId="10" xfId="0" applyFont="1" applyFill="1" applyBorder="1" applyAlignment="1">
      <alignment horizontal="center"/>
    </xf>
    <xf numFmtId="0" fontId="24" fillId="0" borderId="0" xfId="0" applyFont="1" applyFill="1" applyBorder="1" applyAlignment="1">
      <alignment horizontal="center"/>
    </xf>
    <xf numFmtId="0" fontId="24" fillId="0" borderId="0" xfId="0" applyFont="1" applyAlignment="1">
      <alignment horizontal="center"/>
    </xf>
    <xf numFmtId="0" fontId="24" fillId="0" borderId="0" xfId="0" applyFont="1" applyBorder="1" applyAlignment="1">
      <alignment horizontal="center"/>
    </xf>
    <xf numFmtId="0" fontId="24" fillId="0" borderId="11" xfId="0" applyFont="1" applyFill="1" applyBorder="1" applyAlignment="1">
      <alignment horizontal="center" vertical="center" wrapText="1"/>
    </xf>
    <xf numFmtId="0" fontId="24" fillId="0" borderId="12" xfId="57" applyFont="1" applyFill="1" applyBorder="1" applyAlignment="1">
      <alignment horizontal="center" vertical="center"/>
      <protection/>
    </xf>
    <xf numFmtId="0" fontId="24" fillId="0" borderId="10" xfId="57" applyFont="1" applyFill="1" applyBorder="1" applyAlignment="1">
      <alignment horizontal="center" vertical="center"/>
      <protection/>
    </xf>
    <xf numFmtId="0" fontId="24" fillId="0" borderId="13" xfId="57" applyFont="1" applyFill="1" applyBorder="1" applyAlignment="1">
      <alignment horizontal="center" vertical="center"/>
      <protection/>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4" xfId="0" applyFont="1" applyBorder="1" applyAlignment="1">
      <alignment horizontal="center"/>
    </xf>
    <xf numFmtId="3" fontId="1" fillId="0" borderId="11" xfId="0" applyNumberFormat="1" applyFont="1" applyFill="1" applyBorder="1" applyAlignment="1">
      <alignment horizontal="center" vertical="center" wrapText="1"/>
    </xf>
    <xf numFmtId="184" fontId="24" fillId="0" borderId="10" xfId="0" applyNumberFormat="1" applyFont="1" applyFill="1" applyBorder="1" applyAlignment="1">
      <alignment horizontal="center" vertical="center"/>
    </xf>
    <xf numFmtId="184" fontId="24" fillId="0" borderId="0" xfId="0" applyNumberFormat="1" applyFont="1" applyAlignment="1">
      <alignment horizontal="center"/>
    </xf>
    <xf numFmtId="0" fontId="24" fillId="0" borderId="15" xfId="0" applyFont="1" applyFill="1" applyBorder="1" applyAlignment="1">
      <alignment horizontal="center" vertical="center"/>
    </xf>
    <xf numFmtId="0" fontId="24" fillId="0" borderId="15" xfId="0" applyFont="1" applyFill="1" applyBorder="1" applyAlignment="1">
      <alignment horizontal="center" vertical="center" wrapText="1"/>
    </xf>
    <xf numFmtId="184" fontId="24" fillId="0" borderId="16" xfId="0" applyNumberFormat="1" applyFont="1" applyFill="1" applyBorder="1" applyAlignment="1">
      <alignment horizontal="center" vertical="center"/>
    </xf>
    <xf numFmtId="0" fontId="24" fillId="0" borderId="17" xfId="0" applyFont="1" applyBorder="1" applyAlignment="1">
      <alignment horizontal="center"/>
    </xf>
    <xf numFmtId="182" fontId="24" fillId="0" borderId="17" xfId="0" applyNumberFormat="1" applyFont="1" applyBorder="1" applyAlignment="1">
      <alignment horizontal="center"/>
    </xf>
    <xf numFmtId="0" fontId="1" fillId="0" borderId="0" xfId="0" applyFont="1" applyBorder="1" applyAlignment="1">
      <alignment horizontal="right"/>
    </xf>
    <xf numFmtId="0" fontId="1" fillId="0" borderId="11" xfId="0" applyFont="1" applyBorder="1" applyAlignment="1">
      <alignment horizontal="right"/>
    </xf>
    <xf numFmtId="0" fontId="24" fillId="0" borderId="11" xfId="0" applyFont="1" applyBorder="1" applyAlignment="1">
      <alignment/>
    </xf>
    <xf numFmtId="0" fontId="1" fillId="0" borderId="11" xfId="0" applyFont="1" applyBorder="1" applyAlignment="1">
      <alignment horizontal="center"/>
    </xf>
    <xf numFmtId="0" fontId="24" fillId="0" borderId="11" xfId="0" applyFont="1" applyFill="1" applyBorder="1" applyAlignment="1">
      <alignment/>
    </xf>
    <xf numFmtId="0" fontId="1" fillId="0" borderId="11" xfId="0" applyFont="1" applyFill="1" applyBorder="1" applyAlignment="1">
      <alignment horizontal="center" vertical="center" wrapText="1"/>
    </xf>
    <xf numFmtId="183" fontId="1" fillId="0" borderId="11" xfId="0" applyNumberFormat="1" applyFont="1" applyFill="1" applyBorder="1" applyAlignment="1">
      <alignment horizontal="center" vertical="center" wrapText="1"/>
    </xf>
    <xf numFmtId="184"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24" fillId="0" borderId="11" xfId="0" applyFont="1" applyFill="1" applyBorder="1" applyAlignment="1">
      <alignment horizontal="center"/>
    </xf>
    <xf numFmtId="0" fontId="24" fillId="0" borderId="11" xfId="0" applyFont="1" applyBorder="1" applyAlignment="1" quotePrefix="1">
      <alignment horizontal="center" vertical="center" wrapText="1"/>
    </xf>
    <xf numFmtId="0" fontId="24" fillId="0" borderId="11" xfId="0" applyFont="1" applyBorder="1" applyAlignment="1">
      <alignment horizontal="center" vertical="center" wrapText="1"/>
    </xf>
    <xf numFmtId="183" fontId="24" fillId="0" borderId="11" xfId="0" applyNumberFormat="1" applyFont="1" applyBorder="1" applyAlignment="1">
      <alignment horizontal="center" vertical="center" wrapText="1"/>
    </xf>
    <xf numFmtId="184" fontId="24" fillId="0" borderId="11" xfId="0" applyNumberFormat="1" applyFont="1" applyBorder="1" applyAlignment="1">
      <alignment horizontal="center" vertical="center" wrapText="1"/>
    </xf>
    <xf numFmtId="183" fontId="24" fillId="0" borderId="11" xfId="0" applyNumberFormat="1" applyFont="1" applyFill="1" applyBorder="1" applyAlignment="1">
      <alignment horizontal="center" vertical="center" wrapText="1"/>
    </xf>
    <xf numFmtId="0" fontId="24" fillId="0" borderId="11" xfId="0" applyFont="1" applyFill="1" applyBorder="1" applyAlignment="1" quotePrefix="1">
      <alignment horizontal="center" vertical="center" wrapText="1"/>
    </xf>
    <xf numFmtId="0" fontId="24" fillId="0" borderId="11" xfId="0" applyFont="1" applyFill="1" applyBorder="1" applyAlignment="1">
      <alignment horizontal="left" vertical="center" wrapText="1"/>
    </xf>
    <xf numFmtId="0" fontId="24" fillId="0" borderId="11" xfId="0" applyNumberFormat="1" applyFont="1" applyFill="1" applyBorder="1" applyAlignment="1">
      <alignment horizontal="center" vertical="center" wrapText="1"/>
    </xf>
    <xf numFmtId="184" fontId="24" fillId="0" borderId="11" xfId="0" applyNumberFormat="1" applyFont="1" applyBorder="1" applyAlignment="1">
      <alignment/>
    </xf>
    <xf numFmtId="0" fontId="0" fillId="0" borderId="14" xfId="0" applyBorder="1" applyAlignment="1">
      <alignment horizontal="center" vertical="center" wrapText="1"/>
    </xf>
    <xf numFmtId="0" fontId="24" fillId="0" borderId="10" xfId="0" applyFont="1" applyBorder="1" applyAlignment="1">
      <alignment/>
    </xf>
    <xf numFmtId="183" fontId="24" fillId="0" borderId="15" xfId="0" applyNumberFormat="1" applyFont="1" applyBorder="1" applyAlignment="1">
      <alignment horizontal="center" vertical="center" wrapText="1"/>
    </xf>
    <xf numFmtId="184" fontId="24" fillId="0" borderId="15" xfId="0" applyNumberFormat="1" applyFont="1" applyBorder="1" applyAlignment="1">
      <alignment horizontal="center" vertical="center" wrapText="1"/>
    </xf>
    <xf numFmtId="0" fontId="24" fillId="0" borderId="15" xfId="0" applyFont="1" applyBorder="1" applyAlignment="1">
      <alignment/>
    </xf>
    <xf numFmtId="0" fontId="25" fillId="0" borderId="0" xfId="0" applyFont="1" applyBorder="1" applyAlignment="1">
      <alignment horizontal="right"/>
    </xf>
    <xf numFmtId="0" fontId="25" fillId="0" borderId="0" xfId="0" applyFont="1" applyBorder="1" applyAlignment="1">
      <alignment/>
    </xf>
    <xf numFmtId="0" fontId="1" fillId="0" borderId="0" xfId="0" applyFont="1" applyBorder="1" applyAlignment="1">
      <alignment horizontal="center"/>
    </xf>
    <xf numFmtId="38" fontId="24" fillId="0" borderId="11" xfId="0" applyNumberFormat="1" applyFont="1" applyFill="1" applyBorder="1" applyAlignment="1">
      <alignment horizontal="center" vertical="center"/>
    </xf>
    <xf numFmtId="0" fontId="24" fillId="0" borderId="11" xfId="0" applyFont="1" applyFill="1" applyBorder="1" applyAlignment="1">
      <alignment horizontal="left" vertical="center"/>
    </xf>
    <xf numFmtId="0" fontId="24" fillId="0" borderId="11" xfId="0" applyFont="1" applyFill="1" applyBorder="1" applyAlignment="1">
      <alignment horizontal="left"/>
    </xf>
    <xf numFmtId="0" fontId="24" fillId="0" borderId="0" xfId="0" applyFont="1" applyFill="1" applyBorder="1" applyAlignment="1">
      <alignment horizontal="center" vertical="center"/>
    </xf>
    <xf numFmtId="38" fontId="24" fillId="0" borderId="11" xfId="0" applyNumberFormat="1" applyFont="1" applyBorder="1" applyAlignment="1">
      <alignment horizontal="center" vertical="center"/>
    </xf>
    <xf numFmtId="0" fontId="24" fillId="0" borderId="11" xfId="0" applyFont="1" applyBorder="1" applyAlignment="1">
      <alignment horizontal="left" vertical="center"/>
    </xf>
    <xf numFmtId="0" fontId="24" fillId="0" borderId="11" xfId="0" applyFont="1" applyBorder="1" applyAlignment="1">
      <alignment horizontal="center"/>
    </xf>
    <xf numFmtId="3" fontId="24" fillId="0" borderId="11" xfId="0" applyNumberFormat="1" applyFont="1" applyFill="1" applyBorder="1" applyAlignment="1">
      <alignment horizontal="center"/>
    </xf>
    <xf numFmtId="0" fontId="24" fillId="0" borderId="0" xfId="0" applyFont="1" applyAlignment="1">
      <alignment/>
    </xf>
    <xf numFmtId="0" fontId="1" fillId="0" borderId="0" xfId="0" applyFont="1" applyAlignment="1">
      <alignment horizontal="center"/>
    </xf>
    <xf numFmtId="0" fontId="24" fillId="0" borderId="0" xfId="0" applyFont="1" applyBorder="1" applyAlignment="1">
      <alignment horizontal="center" vertical="center"/>
    </xf>
    <xf numFmtId="0" fontId="24" fillId="18" borderId="0" xfId="0" applyFont="1" applyFill="1" applyBorder="1" applyAlignment="1">
      <alignment horizontal="center"/>
    </xf>
    <xf numFmtId="0" fontId="1" fillId="0" borderId="11" xfId="0" applyFont="1" applyFill="1" applyBorder="1" applyAlignment="1">
      <alignment horizontal="centerContinuous" vertical="center"/>
    </xf>
    <xf numFmtId="0" fontId="1" fillId="0" borderId="11" xfId="0" applyFont="1" applyFill="1" applyBorder="1" applyAlignment="1">
      <alignment horizontal="centerContinuous" vertical="center" wrapText="1"/>
    </xf>
    <xf numFmtId="0" fontId="24" fillId="18" borderId="0" xfId="0" applyFont="1" applyFill="1" applyBorder="1" applyAlignment="1">
      <alignment/>
    </xf>
    <xf numFmtId="0" fontId="24" fillId="0" borderId="0" xfId="0" applyFont="1" applyFill="1" applyBorder="1" applyAlignment="1">
      <alignment/>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center" vertical="center" wrapText="1" shrinkToFit="1"/>
    </xf>
    <xf numFmtId="0" fontId="24" fillId="0" borderId="11" xfId="0" applyFont="1" applyFill="1" applyBorder="1" applyAlignment="1">
      <alignment horizontal="left" vertical="center" wrapText="1" indent="1"/>
    </xf>
    <xf numFmtId="0" fontId="24" fillId="0" borderId="0" xfId="0" applyFont="1" applyFill="1" applyAlignment="1">
      <alignment/>
    </xf>
    <xf numFmtId="0" fontId="24" fillId="0" borderId="11" xfId="0" applyFont="1" applyFill="1" applyBorder="1" applyAlignment="1">
      <alignment horizontal="left" vertical="center" wrapText="1" indent="1" shrinkToFit="1"/>
    </xf>
    <xf numFmtId="0" fontId="24" fillId="0" borderId="0" xfId="0" applyFont="1" applyFill="1" applyBorder="1" applyAlignment="1">
      <alignment horizontal="left" vertical="center" wrapText="1"/>
    </xf>
    <xf numFmtId="0" fontId="24" fillId="0" borderId="11" xfId="0" applyFont="1" applyFill="1" applyBorder="1" applyAlignment="1">
      <alignment vertical="center" wrapText="1"/>
    </xf>
    <xf numFmtId="0" fontId="24" fillId="0" borderId="11" xfId="0" applyFont="1" applyBorder="1" applyAlignment="1">
      <alignment/>
    </xf>
    <xf numFmtId="0" fontId="24" fillId="0" borderId="0" xfId="0" applyFont="1" applyBorder="1" applyAlignment="1">
      <alignment/>
    </xf>
    <xf numFmtId="0" fontId="24" fillId="0" borderId="0" xfId="0" applyFont="1" applyAlignment="1">
      <alignment/>
    </xf>
    <xf numFmtId="0" fontId="24" fillId="0" borderId="0" xfId="0" applyFont="1" applyFill="1" applyBorder="1" applyAlignment="1">
      <alignment horizontal="left" vertical="top" wrapText="1" indent="1"/>
    </xf>
    <xf numFmtId="0" fontId="24" fillId="0" borderId="0" xfId="0" applyFont="1" applyFill="1" applyAlignment="1">
      <alignment horizontal="center" vertical="center" wrapText="1"/>
    </xf>
    <xf numFmtId="0" fontId="24" fillId="0" borderId="0" xfId="0" applyFont="1" applyFill="1" applyAlignment="1">
      <alignment/>
    </xf>
    <xf numFmtId="0" fontId="24" fillId="0" borderId="0" xfId="0" applyFont="1" applyFill="1" applyBorder="1" applyAlignment="1">
      <alignment horizontal="left" vertical="center" wrapText="1" indent="1"/>
    </xf>
    <xf numFmtId="0" fontId="24" fillId="0" borderId="0" xfId="0" applyFont="1" applyFill="1" applyBorder="1" applyAlignment="1">
      <alignment vertical="center" wrapText="1"/>
    </xf>
    <xf numFmtId="3" fontId="1" fillId="0" borderId="0" xfId="0" applyNumberFormat="1" applyFont="1" applyFill="1" applyBorder="1" applyAlignment="1">
      <alignment horizontal="center" vertical="center"/>
    </xf>
    <xf numFmtId="0" fontId="24" fillId="19" borderId="0" xfId="0" applyFont="1" applyFill="1" applyBorder="1" applyAlignment="1">
      <alignment horizontal="left" vertical="center" wrapText="1"/>
    </xf>
    <xf numFmtId="0" fontId="25" fillId="0" borderId="0" xfId="0" applyFont="1" applyAlignment="1">
      <alignment horizontal="right" wrapText="1"/>
    </xf>
    <xf numFmtId="0" fontId="24" fillId="0" borderId="0" xfId="0" applyFont="1" applyAlignment="1">
      <alignment wrapText="1"/>
    </xf>
    <xf numFmtId="0" fontId="1" fillId="0" borderId="0" xfId="0" applyFont="1" applyAlignment="1">
      <alignment horizontal="center" wrapText="1"/>
    </xf>
    <xf numFmtId="0" fontId="24" fillId="0" borderId="0" xfId="0" applyFont="1" applyFill="1" applyAlignment="1">
      <alignment wrapText="1"/>
    </xf>
    <xf numFmtId="0" fontId="24" fillId="0" borderId="0" xfId="0" applyFont="1" applyFill="1" applyBorder="1" applyAlignment="1">
      <alignment wrapText="1"/>
    </xf>
    <xf numFmtId="0" fontId="24" fillId="0" borderId="10" xfId="0" applyFont="1" applyBorder="1" applyAlignment="1" quotePrefix="1">
      <alignment horizontal="center" vertical="center" wrapText="1"/>
    </xf>
    <xf numFmtId="183"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183" fontId="24" fillId="0" borderId="10" xfId="0" applyNumberFormat="1" applyFont="1" applyFill="1" applyBorder="1" applyAlignment="1">
      <alignment horizontal="center" vertical="center" wrapText="1"/>
    </xf>
    <xf numFmtId="0" fontId="24" fillId="0" borderId="15" xfId="0" applyFont="1" applyBorder="1" applyAlignment="1" quotePrefix="1">
      <alignment horizontal="center" vertical="center" wrapText="1"/>
    </xf>
    <xf numFmtId="0" fontId="24" fillId="0" borderId="15" xfId="0" applyFont="1" applyBorder="1" applyAlignment="1">
      <alignment horizontal="center" vertical="center" wrapText="1"/>
    </xf>
    <xf numFmtId="0" fontId="24" fillId="0" borderId="0" xfId="0" applyFont="1" applyBorder="1" applyAlignment="1">
      <alignment wrapText="1"/>
    </xf>
    <xf numFmtId="0" fontId="25" fillId="0" borderId="0" xfId="0" applyFont="1" applyAlignment="1">
      <alignment horizontal="right"/>
    </xf>
    <xf numFmtId="0" fontId="24" fillId="0" borderId="14" xfId="0" applyFont="1" applyBorder="1" applyAlignment="1">
      <alignment/>
    </xf>
    <xf numFmtId="2" fontId="1" fillId="0" borderId="0" xfId="0" applyNumberFormat="1" applyFont="1" applyBorder="1" applyAlignment="1">
      <alignment horizontal="center"/>
    </xf>
    <xf numFmtId="0" fontId="1" fillId="0" borderId="14" xfId="0" applyFont="1" applyBorder="1" applyAlignment="1">
      <alignment horizontal="center"/>
    </xf>
    <xf numFmtId="2" fontId="1" fillId="0" borderId="11" xfId="0" applyNumberFormat="1" applyFont="1" applyFill="1" applyBorder="1" applyAlignment="1">
      <alignment horizontal="center" vertical="center" wrapText="1"/>
    </xf>
    <xf numFmtId="2" fontId="24" fillId="0" borderId="11" xfId="0" applyNumberFormat="1" applyFont="1" applyBorder="1" applyAlignment="1">
      <alignment horizontal="center" vertical="center" wrapText="1"/>
    </xf>
    <xf numFmtId="1" fontId="24" fillId="0" borderId="11" xfId="0" applyNumberFormat="1" applyFont="1" applyFill="1" applyBorder="1" applyAlignment="1">
      <alignment horizontal="center" vertical="center" wrapText="1"/>
    </xf>
    <xf numFmtId="1" fontId="24" fillId="0" borderId="11" xfId="0" applyNumberFormat="1" applyFont="1" applyBorder="1" applyAlignment="1">
      <alignment horizontal="center" vertical="center" wrapText="1"/>
    </xf>
    <xf numFmtId="2" fontId="24" fillId="0" borderId="15" xfId="0" applyNumberFormat="1" applyFont="1" applyBorder="1" applyAlignment="1">
      <alignment horizontal="center" vertical="center" wrapText="1"/>
    </xf>
    <xf numFmtId="2" fontId="24" fillId="0" borderId="11" xfId="0" applyNumberFormat="1" applyFont="1" applyBorder="1" applyAlignment="1">
      <alignment/>
    </xf>
    <xf numFmtId="0" fontId="25" fillId="0" borderId="0" xfId="0" applyFont="1" applyAlignment="1">
      <alignment/>
    </xf>
    <xf numFmtId="0" fontId="24" fillId="0" borderId="0" xfId="0" applyFont="1" applyBorder="1" applyAlignment="1">
      <alignment/>
    </xf>
    <xf numFmtId="0" fontId="1" fillId="0" borderId="13"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4" fontId="24" fillId="0" borderId="11" xfId="0" applyNumberFormat="1" applyFont="1" applyBorder="1" applyAlignment="1">
      <alignment horizontal="center"/>
    </xf>
    <xf numFmtId="186" fontId="1" fillId="0" borderId="10" xfId="0" applyNumberFormat="1" applyFont="1" applyBorder="1" applyAlignment="1">
      <alignment horizontal="center"/>
    </xf>
    <xf numFmtId="0" fontId="1" fillId="0" borderId="11" xfId="0" applyFont="1" applyFill="1" applyBorder="1" applyAlignment="1">
      <alignment horizontal="center"/>
    </xf>
    <xf numFmtId="0" fontId="1" fillId="0" borderId="11" xfId="0" applyFont="1" applyFill="1" applyBorder="1" applyAlignment="1">
      <alignment horizontal="center" vertical="center"/>
    </xf>
    <xf numFmtId="2" fontId="24" fillId="0" borderId="0" xfId="0" applyNumberFormat="1" applyFont="1" applyBorder="1" applyAlignment="1">
      <alignment horizontal="center"/>
    </xf>
    <xf numFmtId="2" fontId="24" fillId="0" borderId="11" xfId="0" applyNumberFormat="1" applyFont="1" applyFill="1" applyBorder="1" applyAlignment="1">
      <alignment horizontal="center"/>
    </xf>
    <xf numFmtId="2" fontId="24" fillId="0" borderId="11" xfId="0" applyNumberFormat="1" applyFont="1" applyFill="1" applyBorder="1" applyAlignment="1">
      <alignment horizontal="center" vertical="center"/>
    </xf>
    <xf numFmtId="2" fontId="1" fillId="18" borderId="0" xfId="0" applyNumberFormat="1" applyFont="1" applyFill="1" applyBorder="1" applyAlignment="1">
      <alignment horizontal="center"/>
    </xf>
    <xf numFmtId="3" fontId="24" fillId="0" borderId="11" xfId="0" applyNumberFormat="1" applyFont="1" applyFill="1" applyBorder="1" applyAlignment="1">
      <alignment horizontal="center" vertical="center"/>
    </xf>
    <xf numFmtId="3" fontId="24" fillId="0" borderId="11"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xf>
    <xf numFmtId="184" fontId="24" fillId="0" borderId="11" xfId="0" applyNumberFormat="1" applyFont="1" applyFill="1" applyBorder="1" applyAlignment="1">
      <alignment horizontal="center" vertical="center"/>
    </xf>
    <xf numFmtId="184" fontId="24" fillId="0" borderId="11" xfId="0" applyNumberFormat="1" applyFont="1" applyBorder="1" applyAlignment="1">
      <alignment horizontal="center" vertical="center"/>
    </xf>
    <xf numFmtId="184" fontId="24" fillId="0" borderId="15" xfId="0" applyNumberFormat="1" applyFont="1" applyFill="1" applyBorder="1" applyAlignment="1">
      <alignment horizontal="center" vertical="center"/>
    </xf>
    <xf numFmtId="3" fontId="24" fillId="0" borderId="11"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1" xfId="0" applyNumberFormat="1" applyFont="1" applyBorder="1" applyAlignment="1">
      <alignment/>
    </xf>
    <xf numFmtId="3" fontId="1" fillId="0" borderId="11" xfId="0" applyNumberFormat="1" applyFont="1" applyFill="1" applyBorder="1" applyAlignment="1">
      <alignment/>
    </xf>
    <xf numFmtId="3" fontId="1" fillId="0" borderId="10" xfId="0" applyNumberFormat="1" applyFont="1" applyBorder="1" applyAlignment="1">
      <alignment horizontal="center"/>
    </xf>
    <xf numFmtId="3" fontId="24" fillId="0" borderId="15" xfId="0" applyNumberFormat="1" applyFont="1" applyFill="1" applyBorder="1" applyAlignment="1">
      <alignment horizontal="center" vertical="center" wrapText="1"/>
    </xf>
    <xf numFmtId="3" fontId="1" fillId="0" borderId="11" xfId="0" applyNumberFormat="1" applyFont="1" applyBorder="1" applyAlignment="1">
      <alignment/>
    </xf>
    <xf numFmtId="38" fontId="1" fillId="0" borderId="11" xfId="0" applyNumberFormat="1" applyFont="1" applyFill="1" applyBorder="1" applyAlignment="1">
      <alignment horizontal="right"/>
    </xf>
    <xf numFmtId="0" fontId="1" fillId="0" borderId="11" xfId="0" applyFont="1" applyFill="1" applyBorder="1" applyAlignment="1">
      <alignment horizontal="right" vertical="center"/>
    </xf>
    <xf numFmtId="0" fontId="1" fillId="0" borderId="11" xfId="0" applyFont="1" applyFill="1" applyBorder="1" applyAlignment="1">
      <alignment horizontal="right"/>
    </xf>
    <xf numFmtId="0" fontId="1" fillId="0" borderId="0" xfId="0" applyFont="1" applyFill="1" applyBorder="1" applyAlignment="1">
      <alignment horizontal="right"/>
    </xf>
    <xf numFmtId="3" fontId="1" fillId="0" borderId="18" xfId="0" applyNumberFormat="1" applyFont="1" applyBorder="1" applyAlignment="1">
      <alignment horizontal="left"/>
    </xf>
    <xf numFmtId="3" fontId="24" fillId="0" borderId="11" xfId="0" applyNumberFormat="1" applyFont="1" applyBorder="1" applyAlignment="1">
      <alignment horizontal="center"/>
    </xf>
    <xf numFmtId="3" fontId="24" fillId="0" borderId="14" xfId="0" applyNumberFormat="1" applyFont="1" applyBorder="1" applyAlignment="1">
      <alignment horizontal="center"/>
    </xf>
    <xf numFmtId="3" fontId="24" fillId="0" borderId="0" xfId="0" applyNumberFormat="1" applyFont="1" applyAlignment="1">
      <alignment/>
    </xf>
    <xf numFmtId="0" fontId="1" fillId="0" borderId="19" xfId="0" applyFont="1" applyFill="1" applyBorder="1" applyAlignment="1">
      <alignment horizontal="center" vertical="top"/>
    </xf>
    <xf numFmtId="0" fontId="1" fillId="0" borderId="20" xfId="0" applyFont="1" applyFill="1" applyBorder="1" applyAlignment="1">
      <alignment horizontal="center" vertical="center"/>
    </xf>
    <xf numFmtId="2" fontId="1" fillId="0" borderId="20"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0" fontId="24" fillId="0" borderId="20" xfId="0" applyFont="1" applyFill="1" applyBorder="1" applyAlignment="1">
      <alignment horizontal="center" vertical="center"/>
    </xf>
    <xf numFmtId="2" fontId="1" fillId="0" borderId="10" xfId="42" applyNumberFormat="1" applyFont="1" applyFill="1" applyBorder="1" applyAlignment="1">
      <alignment horizontal="center"/>
    </xf>
    <xf numFmtId="0" fontId="24" fillId="0" borderId="10" xfId="0" applyFont="1" applyBorder="1" applyAlignment="1">
      <alignment horizontal="center"/>
    </xf>
    <xf numFmtId="0" fontId="1" fillId="0" borderId="10" xfId="0" applyFont="1" applyBorder="1" applyAlignment="1">
      <alignment horizontal="center"/>
    </xf>
    <xf numFmtId="0" fontId="24" fillId="0" borderId="10" xfId="0" applyFont="1" applyFill="1" applyBorder="1" applyAlignment="1">
      <alignment/>
    </xf>
    <xf numFmtId="0" fontId="24" fillId="0" borderId="11" xfId="0" applyFont="1" applyFill="1" applyBorder="1" applyAlignment="1">
      <alignment/>
    </xf>
    <xf numFmtId="49" fontId="24" fillId="0" borderId="11" xfId="0" applyNumberFormat="1" applyFont="1" applyFill="1" applyBorder="1" applyAlignment="1">
      <alignment horizontal="left" wrapText="1"/>
    </xf>
    <xf numFmtId="0" fontId="24" fillId="0" borderId="11" xfId="0" applyFont="1" applyFill="1" applyBorder="1" applyAlignment="1">
      <alignment horizontal="left" wrapText="1"/>
    </xf>
    <xf numFmtId="49" fontId="24" fillId="0" borderId="15" xfId="0" applyNumberFormat="1" applyFont="1" applyFill="1" applyBorder="1" applyAlignment="1">
      <alignment horizontal="left" wrapText="1"/>
    </xf>
    <xf numFmtId="0" fontId="24" fillId="0" borderId="15" xfId="0" applyFont="1" applyFill="1" applyBorder="1" applyAlignment="1">
      <alignment horizontal="center"/>
    </xf>
    <xf numFmtId="0" fontId="24" fillId="0" borderId="15" xfId="0" applyFont="1" applyFill="1" applyBorder="1" applyAlignment="1">
      <alignment horizontal="left" wrapText="1"/>
    </xf>
    <xf numFmtId="0" fontId="24" fillId="0" borderId="15" xfId="0" applyFont="1" applyFill="1" applyBorder="1" applyAlignment="1">
      <alignment/>
    </xf>
    <xf numFmtId="0" fontId="24" fillId="0" borderId="10" xfId="0" applyFont="1" applyFill="1" applyBorder="1" applyAlignment="1">
      <alignment horizontal="center"/>
    </xf>
    <xf numFmtId="0" fontId="24" fillId="0" borderId="10" xfId="0" applyFont="1" applyFill="1" applyBorder="1" applyAlignment="1">
      <alignment horizontal="left" wrapText="1"/>
    </xf>
    <xf numFmtId="49" fontId="24" fillId="0" borderId="11" xfId="0" applyNumberFormat="1" applyFont="1" applyFill="1" applyBorder="1" applyAlignment="1">
      <alignment horizontal="left" vertical="top" wrapText="1"/>
    </xf>
    <xf numFmtId="0" fontId="24" fillId="0" borderId="11" xfId="0" applyFont="1" applyFill="1" applyBorder="1" applyAlignment="1">
      <alignment wrapText="1"/>
    </xf>
    <xf numFmtId="49" fontId="24" fillId="0" borderId="11" xfId="0" applyNumberFormat="1" applyFont="1" applyFill="1" applyBorder="1" applyAlignment="1">
      <alignment horizontal="left"/>
    </xf>
    <xf numFmtId="16" fontId="24" fillId="0" borderId="11" xfId="0" applyNumberFormat="1" applyFont="1" applyFill="1" applyBorder="1" applyAlignment="1">
      <alignment horizontal="center"/>
    </xf>
    <xf numFmtId="49" fontId="24" fillId="0" borderId="15" xfId="0" applyNumberFormat="1" applyFont="1" applyFill="1" applyBorder="1" applyAlignment="1">
      <alignment horizontal="left" vertical="top" wrapText="1"/>
    </xf>
    <xf numFmtId="0" fontId="24" fillId="0" borderId="15" xfId="0" applyFont="1" applyFill="1" applyBorder="1" applyAlignment="1">
      <alignment wrapText="1"/>
    </xf>
    <xf numFmtId="0" fontId="24" fillId="0" borderId="10" xfId="0" applyFont="1" applyFill="1" applyBorder="1" applyAlignment="1">
      <alignment wrapText="1"/>
    </xf>
    <xf numFmtId="0" fontId="24" fillId="0" borderId="11" xfId="0" applyFont="1" applyFill="1" applyBorder="1" applyAlignment="1">
      <alignment horizontal="left" indent="1"/>
    </xf>
    <xf numFmtId="6" fontId="24" fillId="0" borderId="11" xfId="0" applyNumberFormat="1" applyFont="1" applyFill="1" applyBorder="1" applyAlignment="1">
      <alignment/>
    </xf>
    <xf numFmtId="6" fontId="24" fillId="0" borderId="11" xfId="0" applyNumberFormat="1" applyFont="1" applyFill="1" applyBorder="1" applyAlignment="1">
      <alignment/>
    </xf>
    <xf numFmtId="0" fontId="24" fillId="0" borderId="15" xfId="0" applyFont="1" applyFill="1" applyBorder="1" applyAlignment="1">
      <alignment horizontal="left" indent="1"/>
    </xf>
    <xf numFmtId="0" fontId="24" fillId="0" borderId="15" xfId="0" applyFont="1" applyFill="1" applyBorder="1" applyAlignment="1">
      <alignment/>
    </xf>
    <xf numFmtId="0" fontId="24" fillId="0" borderId="10" xfId="0" applyFont="1" applyFill="1" applyBorder="1" applyAlignment="1">
      <alignment/>
    </xf>
    <xf numFmtId="2" fontId="24" fillId="0" borderId="11" xfId="0" applyNumberFormat="1" applyFont="1" applyFill="1" applyBorder="1" applyAlignment="1">
      <alignment wrapText="1"/>
    </xf>
    <xf numFmtId="0" fontId="25" fillId="0" borderId="15" xfId="0" applyFont="1" applyBorder="1" applyAlignment="1">
      <alignment vertical="top"/>
    </xf>
    <xf numFmtId="0" fontId="1" fillId="0" borderId="21" xfId="0" applyFont="1" applyFill="1" applyBorder="1" applyAlignment="1">
      <alignment/>
    </xf>
    <xf numFmtId="43" fontId="1" fillId="0" borderId="21" xfId="42" applyFont="1" applyFill="1" applyBorder="1" applyAlignment="1">
      <alignment/>
    </xf>
    <xf numFmtId="0" fontId="24" fillId="0" borderId="22" xfId="0" applyFont="1" applyFill="1" applyBorder="1" applyAlignment="1">
      <alignment/>
    </xf>
    <xf numFmtId="0" fontId="24" fillId="0" borderId="14" xfId="0" applyFont="1" applyFill="1" applyBorder="1" applyAlignment="1">
      <alignment/>
    </xf>
    <xf numFmtId="2" fontId="24" fillId="0" borderId="11" xfId="42" applyNumberFormat="1" applyFont="1" applyFill="1" applyBorder="1" applyAlignment="1">
      <alignment horizontal="center"/>
    </xf>
    <xf numFmtId="2" fontId="24" fillId="0" borderId="15" xfId="42" applyNumberFormat="1" applyFont="1" applyFill="1" applyBorder="1" applyAlignment="1">
      <alignment horizontal="center"/>
    </xf>
    <xf numFmtId="2" fontId="24" fillId="0" borderId="10" xfId="42" applyNumberFormat="1" applyFont="1" applyFill="1" applyBorder="1" applyAlignment="1">
      <alignment horizontal="center"/>
    </xf>
    <xf numFmtId="2" fontId="24" fillId="0" borderId="15" xfId="0" applyNumberFormat="1" applyFont="1" applyFill="1" applyBorder="1" applyAlignment="1">
      <alignment horizontal="center"/>
    </xf>
    <xf numFmtId="2" fontId="1" fillId="0" borderId="21" xfId="42" applyNumberFormat="1" applyFont="1" applyFill="1" applyBorder="1" applyAlignment="1">
      <alignment horizontal="center"/>
    </xf>
    <xf numFmtId="2" fontId="24" fillId="0" borderId="0" xfId="0" applyNumberFormat="1" applyFont="1" applyFill="1" applyBorder="1" applyAlignment="1">
      <alignment horizontal="center"/>
    </xf>
    <xf numFmtId="2" fontId="24" fillId="0" borderId="10" xfId="0" applyNumberFormat="1" applyFont="1" applyFill="1" applyBorder="1" applyAlignment="1">
      <alignment horizontal="center"/>
    </xf>
    <xf numFmtId="0" fontId="25" fillId="0" borderId="11" xfId="0" applyFont="1" applyBorder="1" applyAlignment="1">
      <alignment horizontal="center" vertical="center" wrapText="1"/>
    </xf>
    <xf numFmtId="0" fontId="1" fillId="0" borderId="14" xfId="0" applyFont="1" applyFill="1" applyBorder="1" applyAlignment="1">
      <alignment horizontal="center" vertical="center" wrapText="1"/>
    </xf>
    <xf numFmtId="0" fontId="25" fillId="0" borderId="14" xfId="0" applyFont="1" applyBorder="1" applyAlignment="1">
      <alignment vertical="center" wrapText="1"/>
    </xf>
    <xf numFmtId="0" fontId="24" fillId="0" borderId="23" xfId="0" applyFont="1" applyBorder="1" applyAlignment="1">
      <alignment wrapText="1"/>
    </xf>
    <xf numFmtId="0" fontId="24" fillId="0" borderId="24" xfId="0" applyFont="1" applyBorder="1" applyAlignment="1">
      <alignment wrapText="1"/>
    </xf>
    <xf numFmtId="0" fontId="1" fillId="0" borderId="25" xfId="0" applyFont="1" applyFill="1" applyBorder="1" applyAlignment="1">
      <alignment/>
    </xf>
    <xf numFmtId="0" fontId="1" fillId="0" borderId="21" xfId="0" applyFont="1" applyFill="1" applyBorder="1" applyAlignment="1">
      <alignment horizontal="center"/>
    </xf>
    <xf numFmtId="0" fontId="24" fillId="0" borderId="26" xfId="0" applyFont="1" applyFill="1" applyBorder="1" applyAlignment="1">
      <alignment wrapText="1"/>
    </xf>
    <xf numFmtId="0" fontId="1" fillId="0" borderId="27" xfId="0" applyFont="1" applyFill="1" applyBorder="1" applyAlignment="1">
      <alignment horizontal="right"/>
    </xf>
    <xf numFmtId="3" fontId="1" fillId="0" borderId="10" xfId="0" applyNumberFormat="1" applyFont="1" applyFill="1" applyBorder="1" applyAlignment="1">
      <alignment horizontal="right"/>
    </xf>
    <xf numFmtId="38" fontId="1" fillId="0" borderId="24" xfId="0" applyNumberFormat="1" applyFont="1" applyBorder="1" applyAlignment="1">
      <alignment horizontal="right"/>
    </xf>
    <xf numFmtId="0" fontId="24" fillId="0" borderId="12" xfId="0" applyFont="1" applyBorder="1" applyAlignment="1">
      <alignment horizontal="center"/>
    </xf>
    <xf numFmtId="0" fontId="24" fillId="0" borderId="12" xfId="0" applyFont="1" applyBorder="1" applyAlignment="1">
      <alignment/>
    </xf>
    <xf numFmtId="0" fontId="24" fillId="0" borderId="12" xfId="0" applyFont="1" applyBorder="1" applyAlignment="1">
      <alignment/>
    </xf>
    <xf numFmtId="3" fontId="24" fillId="0" borderId="12" xfId="0" applyNumberFormat="1" applyFont="1" applyBorder="1" applyAlignment="1">
      <alignment horizontal="center"/>
    </xf>
    <xf numFmtId="0" fontId="1" fillId="18" borderId="13" xfId="0" applyFont="1" applyFill="1" applyBorder="1" applyAlignment="1">
      <alignment horizontal="center"/>
    </xf>
    <xf numFmtId="3" fontId="1" fillId="0" borderId="21" xfId="0" applyNumberFormat="1"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184" fontId="1" fillId="0" borderId="24" xfId="0" applyNumberFormat="1" applyFont="1" applyBorder="1" applyAlignment="1">
      <alignment horizontal="center"/>
    </xf>
    <xf numFmtId="0" fontId="25" fillId="0" borderId="11" xfId="0" applyFont="1" applyFill="1" applyBorder="1" applyAlignment="1">
      <alignment horizontal="center" vertical="center" wrapText="1"/>
    </xf>
    <xf numFmtId="0" fontId="1" fillId="0" borderId="0" xfId="0" applyFont="1" applyBorder="1" applyAlignment="1">
      <alignment horizontal="center" vertical="center"/>
    </xf>
    <xf numFmtId="2" fontId="1" fillId="0" borderId="20" xfId="0" applyNumberFormat="1" applyFont="1" applyBorder="1" applyAlignment="1">
      <alignment horizontal="center" vertical="center" wrapText="1"/>
    </xf>
    <xf numFmtId="2" fontId="24" fillId="0" borderId="10" xfId="0" applyNumberFormat="1" applyFont="1" applyBorder="1" applyAlignment="1">
      <alignment horizontal="center"/>
    </xf>
    <xf numFmtId="2" fontId="24" fillId="0" borderId="11" xfId="0" applyNumberFormat="1" applyFont="1" applyBorder="1" applyAlignment="1">
      <alignment horizontal="center"/>
    </xf>
    <xf numFmtId="0" fontId="28" fillId="0" borderId="19" xfId="0" applyFont="1" applyBorder="1" applyAlignment="1">
      <alignment horizontal="center" vertical="top" wrapText="1"/>
    </xf>
    <xf numFmtId="0" fontId="28" fillId="0" borderId="19" xfId="0" applyFont="1" applyFill="1" applyBorder="1" applyAlignment="1">
      <alignment horizontal="center" vertical="top"/>
    </xf>
    <xf numFmtId="0" fontId="24" fillId="0" borderId="20" xfId="0" applyFont="1" applyBorder="1" applyAlignment="1">
      <alignment horizontal="center" vertical="center"/>
    </xf>
    <xf numFmtId="0" fontId="24" fillId="0" borderId="12" xfId="0" applyFont="1" applyFill="1" applyBorder="1" applyAlignment="1">
      <alignment horizontal="center"/>
    </xf>
    <xf numFmtId="0" fontId="24" fillId="0" borderId="12" xfId="0" applyFont="1" applyFill="1" applyBorder="1" applyAlignment="1">
      <alignment/>
    </xf>
    <xf numFmtId="49" fontId="24" fillId="0" borderId="0" xfId="0" applyNumberFormat="1" applyFont="1" applyFill="1" applyBorder="1" applyAlignment="1">
      <alignment horizontal="left"/>
    </xf>
    <xf numFmtId="4" fontId="24" fillId="0" borderId="11" xfId="0" applyNumberFormat="1" applyFont="1" applyFill="1" applyBorder="1" applyAlignment="1">
      <alignment horizontal="center"/>
    </xf>
    <xf numFmtId="0" fontId="24" fillId="0" borderId="12" xfId="0" applyFont="1" applyFill="1" applyBorder="1" applyAlignment="1">
      <alignment wrapText="1"/>
    </xf>
    <xf numFmtId="2" fontId="24" fillId="0" borderId="12" xfId="42" applyNumberFormat="1" applyFont="1" applyFill="1" applyBorder="1" applyAlignment="1">
      <alignment horizontal="center"/>
    </xf>
    <xf numFmtId="2" fontId="24" fillId="0" borderId="12" xfId="0" applyNumberFormat="1" applyFont="1" applyBorder="1" applyAlignment="1">
      <alignment horizontal="center"/>
    </xf>
    <xf numFmtId="175" fontId="24" fillId="0" borderId="12" xfId="0" applyNumberFormat="1" applyFont="1" applyFill="1" applyBorder="1" applyAlignment="1">
      <alignment wrapText="1"/>
    </xf>
    <xf numFmtId="2" fontId="24" fillId="0" borderId="21" xfId="0" applyNumberFormat="1" applyFont="1" applyBorder="1" applyAlignment="1">
      <alignment horizontal="center"/>
    </xf>
    <xf numFmtId="175" fontId="1" fillId="0" borderId="26" xfId="0" applyNumberFormat="1" applyFont="1" applyFill="1" applyBorder="1" applyAlignment="1">
      <alignment wrapText="1"/>
    </xf>
    <xf numFmtId="0" fontId="1" fillId="0" borderId="28" xfId="0" applyFont="1" applyFill="1" applyBorder="1" applyAlignment="1">
      <alignment/>
    </xf>
    <xf numFmtId="0" fontId="1" fillId="0" borderId="15" xfId="0" applyFont="1" applyFill="1" applyBorder="1" applyAlignment="1">
      <alignment/>
    </xf>
    <xf numFmtId="175" fontId="24" fillId="0" borderId="0" xfId="0" applyNumberFormat="1" applyFont="1" applyFill="1" applyBorder="1" applyAlignment="1">
      <alignment wrapText="1"/>
    </xf>
    <xf numFmtId="175" fontId="24" fillId="0" borderId="10" xfId="0" applyNumberFormat="1" applyFont="1" applyFill="1" applyBorder="1" applyAlignment="1">
      <alignment wrapText="1"/>
    </xf>
    <xf numFmtId="175" fontId="24" fillId="0" borderId="11" xfId="0" applyNumberFormat="1" applyFont="1" applyFill="1" applyBorder="1" applyAlignment="1">
      <alignment wrapText="1"/>
    </xf>
    <xf numFmtId="0" fontId="1" fillId="0" borderId="19" xfId="0" applyFont="1" applyBorder="1" applyAlignment="1">
      <alignment horizontal="center" vertical="top"/>
    </xf>
    <xf numFmtId="2" fontId="1" fillId="0" borderId="20" xfId="42" applyNumberFormat="1" applyFont="1" applyFill="1" applyBorder="1" applyAlignment="1">
      <alignment horizontal="center" vertical="center"/>
    </xf>
    <xf numFmtId="0" fontId="24" fillId="0" borderId="11" xfId="0" applyFont="1" applyBorder="1" applyAlignment="1">
      <alignment horizontal="left"/>
    </xf>
    <xf numFmtId="2" fontId="24" fillId="0" borderId="11" xfId="0" applyNumberFormat="1" applyFont="1" applyFill="1" applyBorder="1" applyAlignment="1">
      <alignment/>
    </xf>
    <xf numFmtId="2" fontId="24" fillId="18" borderId="11" xfId="0" applyNumberFormat="1" applyFont="1" applyFill="1" applyBorder="1" applyAlignment="1">
      <alignment/>
    </xf>
    <xf numFmtId="0" fontId="30" fillId="18" borderId="11" xfId="0" applyFont="1" applyFill="1" applyBorder="1" applyAlignment="1">
      <alignment/>
    </xf>
    <xf numFmtId="0" fontId="24" fillId="0" borderId="21" xfId="0" applyFont="1" applyBorder="1" applyAlignment="1">
      <alignment/>
    </xf>
    <xf numFmtId="0" fontId="1" fillId="0" borderId="21" xfId="0" applyFont="1" applyBorder="1" applyAlignment="1">
      <alignment/>
    </xf>
    <xf numFmtId="2" fontId="24" fillId="0" borderId="0" xfId="42" applyNumberFormat="1" applyFont="1" applyBorder="1" applyAlignment="1">
      <alignment horizontal="center"/>
    </xf>
    <xf numFmtId="0" fontId="24" fillId="0" borderId="22" xfId="0" applyFont="1" applyBorder="1" applyAlignment="1">
      <alignment/>
    </xf>
    <xf numFmtId="2" fontId="24" fillId="0" borderId="10" xfId="42" applyNumberFormat="1" applyFont="1" applyBorder="1" applyAlignment="1">
      <alignment horizontal="center"/>
    </xf>
    <xf numFmtId="2" fontId="24" fillId="0" borderId="11" xfId="42" applyNumberFormat="1" applyFont="1" applyBorder="1" applyAlignment="1">
      <alignment horizontal="center"/>
    </xf>
    <xf numFmtId="0" fontId="25" fillId="0" borderId="14" xfId="0" applyFont="1" applyBorder="1" applyAlignment="1">
      <alignment horizontal="center" vertical="center" wrapText="1"/>
    </xf>
    <xf numFmtId="0" fontId="1"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10" xfId="0" applyFont="1" applyBorder="1" applyAlignment="1">
      <alignment wrapText="1"/>
    </xf>
    <xf numFmtId="2" fontId="24" fillId="0" borderId="10" xfId="0" applyNumberFormat="1" applyFont="1" applyFill="1" applyBorder="1" applyAlignment="1">
      <alignment horizontal="center" wrapText="1"/>
    </xf>
    <xf numFmtId="2" fontId="24" fillId="0" borderId="10" xfId="0" applyNumberFormat="1" applyFont="1" applyBorder="1" applyAlignment="1">
      <alignment horizontal="center" wrapText="1"/>
    </xf>
    <xf numFmtId="0" fontId="24" fillId="0" borderId="10" xfId="0" applyFont="1" applyBorder="1" applyAlignment="1">
      <alignment horizontal="center" wrapText="1"/>
    </xf>
    <xf numFmtId="172" fontId="24" fillId="0" borderId="10" xfId="0" applyNumberFormat="1" applyFont="1" applyFill="1" applyBorder="1" applyAlignment="1">
      <alignment wrapText="1"/>
    </xf>
    <xf numFmtId="0" fontId="24" fillId="0" borderId="11" xfId="0" applyFont="1" applyFill="1" applyBorder="1" applyAlignment="1">
      <alignment horizontal="center" wrapText="1"/>
    </xf>
    <xf numFmtId="2" fontId="24" fillId="0" borderId="11" xfId="0" applyNumberFormat="1" applyFont="1" applyFill="1" applyBorder="1" applyAlignment="1">
      <alignment horizontal="center" wrapText="1"/>
    </xf>
    <xf numFmtId="0" fontId="24" fillId="0" borderId="15" xfId="0" applyFont="1" applyFill="1" applyBorder="1" applyAlignment="1">
      <alignment horizontal="center" wrapText="1"/>
    </xf>
    <xf numFmtId="2" fontId="24" fillId="0" borderId="15" xfId="0" applyNumberFormat="1" applyFont="1" applyFill="1" applyBorder="1" applyAlignment="1">
      <alignment horizontal="center" wrapText="1"/>
    </xf>
    <xf numFmtId="0" fontId="1" fillId="0" borderId="10" xfId="0" applyFont="1" applyFill="1" applyBorder="1" applyAlignment="1">
      <alignment horizontal="center" wrapText="1"/>
    </xf>
    <xf numFmtId="1"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0" fontId="1" fillId="0" borderId="10" xfId="0" applyFont="1" applyFill="1" applyBorder="1" applyAlignment="1">
      <alignment wrapText="1"/>
    </xf>
    <xf numFmtId="49" fontId="24" fillId="0" borderId="11" xfId="0" applyNumberFormat="1" applyFont="1" applyFill="1" applyBorder="1" applyAlignment="1">
      <alignment horizontal="center" wrapText="1"/>
    </xf>
    <xf numFmtId="172" fontId="24" fillId="0" borderId="11" xfId="0" applyNumberFormat="1" applyFont="1" applyFill="1" applyBorder="1" applyAlignment="1">
      <alignment wrapText="1"/>
    </xf>
    <xf numFmtId="3" fontId="24" fillId="0" borderId="11" xfId="0" applyNumberFormat="1" applyFont="1" applyFill="1" applyBorder="1" applyAlignment="1">
      <alignment wrapText="1"/>
    </xf>
    <xf numFmtId="49" fontId="24" fillId="0" borderId="15" xfId="0" applyNumberFormat="1" applyFont="1" applyFill="1" applyBorder="1" applyAlignment="1">
      <alignment horizontal="center" wrapText="1"/>
    </xf>
    <xf numFmtId="172" fontId="24" fillId="0" borderId="15" xfId="0" applyNumberFormat="1" applyFont="1" applyFill="1" applyBorder="1" applyAlignment="1">
      <alignment wrapText="1"/>
    </xf>
    <xf numFmtId="3" fontId="24" fillId="0" borderId="15" xfId="0" applyNumberFormat="1" applyFont="1" applyFill="1" applyBorder="1" applyAlignment="1">
      <alignment wrapText="1"/>
    </xf>
    <xf numFmtId="172" fontId="1" fillId="0" borderId="10" xfId="0" applyNumberFormat="1" applyFont="1" applyFill="1" applyBorder="1" applyAlignment="1">
      <alignment wrapText="1"/>
    </xf>
    <xf numFmtId="3" fontId="1" fillId="0" borderId="10" xfId="0" applyNumberFormat="1" applyFont="1" applyFill="1" applyBorder="1" applyAlignment="1">
      <alignment wrapText="1"/>
    </xf>
    <xf numFmtId="3" fontId="24" fillId="0" borderId="10" xfId="0" applyNumberFormat="1" applyFont="1" applyFill="1" applyBorder="1" applyAlignment="1">
      <alignment wrapText="1"/>
    </xf>
    <xf numFmtId="49" fontId="24" fillId="0" borderId="13" xfId="0" applyNumberFormat="1" applyFont="1" applyFill="1" applyBorder="1" applyAlignment="1">
      <alignment horizontal="center" wrapText="1"/>
    </xf>
    <xf numFmtId="2" fontId="24" fillId="0" borderId="13" xfId="0" applyNumberFormat="1" applyFont="1" applyFill="1" applyBorder="1" applyAlignment="1">
      <alignment horizontal="center" wrapText="1"/>
    </xf>
    <xf numFmtId="0" fontId="24" fillId="0" borderId="13" xfId="0" applyFont="1" applyFill="1" applyBorder="1" applyAlignment="1">
      <alignment horizontal="center" wrapText="1"/>
    </xf>
    <xf numFmtId="172" fontId="24" fillId="0" borderId="13" xfId="0" applyNumberFormat="1" applyFont="1" applyFill="1" applyBorder="1" applyAlignment="1">
      <alignment horizontal="left" wrapText="1"/>
    </xf>
    <xf numFmtId="3" fontId="24" fillId="0" borderId="13" xfId="0" applyNumberFormat="1" applyFont="1" applyFill="1" applyBorder="1" applyAlignment="1">
      <alignment horizontal="left" wrapText="1"/>
    </xf>
    <xf numFmtId="0" fontId="24" fillId="0" borderId="13" xfId="0" applyFont="1" applyFill="1" applyBorder="1" applyAlignment="1">
      <alignment horizontal="left" wrapText="1"/>
    </xf>
    <xf numFmtId="0" fontId="24" fillId="0" borderId="12" xfId="0" applyFont="1" applyFill="1" applyBorder="1" applyAlignment="1">
      <alignment horizontal="center" wrapText="1"/>
    </xf>
    <xf numFmtId="2" fontId="24" fillId="0" borderId="12" xfId="0" applyNumberFormat="1" applyFont="1" applyFill="1" applyBorder="1" applyAlignment="1">
      <alignment horizontal="center" wrapText="1"/>
    </xf>
    <xf numFmtId="172" fontId="24" fillId="0" borderId="12" xfId="0" applyNumberFormat="1" applyFont="1" applyFill="1" applyBorder="1" applyAlignment="1">
      <alignment horizontal="center" wrapText="1"/>
    </xf>
    <xf numFmtId="0" fontId="24" fillId="0" borderId="12" xfId="0" applyFont="1" applyBorder="1" applyAlignment="1">
      <alignment horizontal="center" wrapText="1"/>
    </xf>
    <xf numFmtId="1" fontId="1" fillId="0" borderId="12" xfId="0" applyNumberFormat="1" applyFont="1" applyBorder="1" applyAlignment="1">
      <alignment horizontal="right" wrapText="1"/>
    </xf>
    <xf numFmtId="0" fontId="1" fillId="0" borderId="12" xfId="0" applyFont="1" applyBorder="1" applyAlignment="1">
      <alignment wrapText="1"/>
    </xf>
    <xf numFmtId="0" fontId="24" fillId="0" borderId="11" xfId="0" applyFont="1" applyBorder="1" applyAlignment="1">
      <alignment wrapText="1"/>
    </xf>
    <xf numFmtId="0" fontId="1" fillId="0" borderId="21" xfId="0" applyFont="1" applyBorder="1" applyAlignment="1">
      <alignment horizontal="center" wrapText="1"/>
    </xf>
    <xf numFmtId="2" fontId="1" fillId="0" borderId="21" xfId="0" applyNumberFormat="1" applyFont="1" applyFill="1" applyBorder="1" applyAlignment="1">
      <alignment horizontal="center" wrapText="1"/>
    </xf>
    <xf numFmtId="2" fontId="1" fillId="0" borderId="24" xfId="0" applyNumberFormat="1" applyFont="1" applyBorder="1" applyAlignment="1">
      <alignment horizontal="center" wrapText="1"/>
    </xf>
    <xf numFmtId="0" fontId="24" fillId="0" borderId="29" xfId="0" applyFont="1" applyBorder="1" applyAlignment="1">
      <alignment wrapText="1"/>
    </xf>
    <xf numFmtId="0" fontId="1" fillId="0" borderId="22" xfId="0" applyFont="1" applyBorder="1" applyAlignment="1">
      <alignment wrapText="1"/>
    </xf>
    <xf numFmtId="0" fontId="1" fillId="0" borderId="10" xfId="0" applyFont="1" applyBorder="1" applyAlignment="1">
      <alignment wrapText="1"/>
    </xf>
    <xf numFmtId="0" fontId="24" fillId="0" borderId="14" xfId="0" applyFont="1" applyBorder="1" applyAlignment="1">
      <alignment wrapText="1"/>
    </xf>
    <xf numFmtId="2" fontId="24" fillId="0" borderId="10" xfId="0" applyNumberFormat="1" applyFont="1" applyBorder="1" applyAlignment="1">
      <alignment wrapText="1"/>
    </xf>
    <xf numFmtId="0" fontId="2" fillId="0" borderId="11" xfId="0" applyFont="1" applyBorder="1" applyAlignment="1">
      <alignment wrapText="1"/>
    </xf>
    <xf numFmtId="2" fontId="2" fillId="0" borderId="11" xfId="0" applyNumberFormat="1" applyFont="1" applyFill="1" applyBorder="1" applyAlignment="1">
      <alignment horizontal="center" wrapText="1"/>
    </xf>
    <xf numFmtId="2" fontId="2" fillId="0" borderId="11" xfId="0" applyNumberFormat="1" applyFont="1" applyBorder="1" applyAlignment="1">
      <alignment wrapText="1"/>
    </xf>
    <xf numFmtId="6" fontId="2" fillId="0" borderId="11" xfId="0" applyNumberFormat="1" applyFont="1" applyBorder="1" applyAlignment="1">
      <alignment wrapText="1"/>
    </xf>
    <xf numFmtId="0" fontId="2" fillId="0" borderId="11" xfId="0" applyFont="1" applyBorder="1" applyAlignment="1">
      <alignment horizontal="left" wrapText="1"/>
    </xf>
    <xf numFmtId="172" fontId="2" fillId="0" borderId="11" xfId="0" applyNumberFormat="1" applyFont="1" applyBorder="1" applyAlignment="1">
      <alignment wrapText="1"/>
    </xf>
    <xf numFmtId="2" fontId="1" fillId="0" borderId="12" xfId="0" applyNumberFormat="1" applyFont="1" applyFill="1" applyBorder="1" applyAlignment="1">
      <alignment horizontal="center" wrapText="1"/>
    </xf>
    <xf numFmtId="0" fontId="1" fillId="0" borderId="20" xfId="0" applyNumberFormat="1" applyFont="1" applyBorder="1" applyAlignment="1">
      <alignment horizontal="center" vertical="center" wrapText="1"/>
    </xf>
    <xf numFmtId="0" fontId="24" fillId="0" borderId="11" xfId="0" applyNumberFormat="1" applyFont="1" applyFill="1" applyBorder="1" applyAlignment="1">
      <alignment horizontal="left" wrapText="1"/>
    </xf>
    <xf numFmtId="0" fontId="24" fillId="0" borderId="15" xfId="0" applyNumberFormat="1" applyFont="1" applyFill="1" applyBorder="1" applyAlignment="1">
      <alignment horizontal="left" wrapText="1"/>
    </xf>
    <xf numFmtId="0" fontId="1" fillId="0" borderId="10" xfId="0" applyNumberFormat="1" applyFont="1" applyFill="1" applyBorder="1" applyAlignment="1">
      <alignment horizontal="right" wrapText="1"/>
    </xf>
    <xf numFmtId="0" fontId="24" fillId="0" borderId="13" xfId="0" applyNumberFormat="1" applyFont="1" applyFill="1" applyBorder="1" applyAlignment="1">
      <alignment horizontal="left" wrapText="1"/>
    </xf>
    <xf numFmtId="0" fontId="24" fillId="0" borderId="12" xfId="0" applyNumberFormat="1" applyFont="1" applyFill="1" applyBorder="1" applyAlignment="1">
      <alignment horizontal="left" wrapText="1"/>
    </xf>
    <xf numFmtId="0" fontId="1" fillId="0" borderId="12" xfId="0" applyNumberFormat="1" applyFont="1" applyFill="1" applyBorder="1" applyAlignment="1">
      <alignment horizontal="right" wrapText="1"/>
    </xf>
    <xf numFmtId="0" fontId="24" fillId="0" borderId="23" xfId="0" applyNumberFormat="1" applyFont="1" applyFill="1" applyBorder="1" applyAlignment="1">
      <alignment horizontal="left" wrapText="1"/>
    </xf>
    <xf numFmtId="0" fontId="24" fillId="0" borderId="10" xfId="0" applyNumberFormat="1" applyFont="1" applyFill="1" applyBorder="1" applyAlignment="1">
      <alignment horizontal="left" wrapText="1"/>
    </xf>
    <xf numFmtId="0" fontId="2" fillId="0" borderId="11" xfId="0" applyNumberFormat="1" applyFont="1" applyFill="1" applyBorder="1" applyAlignment="1">
      <alignment horizontal="left" wrapText="1"/>
    </xf>
    <xf numFmtId="0" fontId="2" fillId="0" borderId="11" xfId="0" applyNumberFormat="1" applyFont="1" applyBorder="1" applyAlignment="1">
      <alignment horizontal="left" wrapText="1"/>
    </xf>
    <xf numFmtId="0" fontId="2" fillId="0" borderId="11" xfId="0" applyNumberFormat="1" applyFont="1" applyBorder="1" applyAlignment="1">
      <alignment wrapText="1"/>
    </xf>
    <xf numFmtId="186" fontId="1" fillId="0" borderId="0" xfId="0" applyNumberFormat="1" applyFont="1" applyFill="1" applyBorder="1" applyAlignment="1">
      <alignment wrapText="1"/>
    </xf>
    <xf numFmtId="0" fontId="24" fillId="0" borderId="12" xfId="0" applyFont="1" applyBorder="1" applyAlignment="1" quotePrefix="1">
      <alignment horizontal="center" vertical="center" wrapText="1"/>
    </xf>
    <xf numFmtId="0" fontId="24" fillId="0" borderId="12" xfId="0" applyFont="1" applyBorder="1" applyAlignment="1">
      <alignment horizontal="center" vertical="center" wrapText="1"/>
    </xf>
    <xf numFmtId="183" fontId="24" fillId="0" borderId="12" xfId="0" applyNumberFormat="1" applyFont="1" applyBorder="1" applyAlignment="1">
      <alignment horizontal="center" vertical="center" wrapText="1"/>
    </xf>
    <xf numFmtId="183" fontId="24" fillId="0" borderId="12" xfId="0" applyNumberFormat="1" applyFont="1" applyFill="1" applyBorder="1" applyAlignment="1">
      <alignment horizontal="center" vertical="center" wrapText="1"/>
    </xf>
    <xf numFmtId="183" fontId="24" fillId="0" borderId="25" xfId="0" applyNumberFormat="1" applyFont="1" applyBorder="1" applyAlignment="1">
      <alignment wrapText="1"/>
    </xf>
    <xf numFmtId="0" fontId="24" fillId="0" borderId="13" xfId="57" applyFont="1" applyFill="1" applyBorder="1" applyAlignment="1">
      <alignment horizontal="center" vertical="center" wrapText="1"/>
      <protection/>
    </xf>
    <xf numFmtId="0" fontId="24" fillId="0" borderId="10" xfId="57" applyFont="1" applyFill="1" applyBorder="1" applyAlignment="1">
      <alignment horizontal="center" vertical="center" wrapText="1"/>
      <protection/>
    </xf>
    <xf numFmtId="14" fontId="24" fillId="0" borderId="11" xfId="0" applyNumberFormat="1" applyFont="1" applyBorder="1" applyAlignment="1">
      <alignment horizontal="center" vertical="center" wrapText="1"/>
    </xf>
    <xf numFmtId="38" fontId="24" fillId="0" borderId="11" xfId="0" applyNumberFormat="1" applyFont="1" applyBorder="1" applyAlignment="1">
      <alignment horizontal="center"/>
    </xf>
    <xf numFmtId="3" fontId="1" fillId="0" borderId="30" xfId="0" applyNumberFormat="1" applyFont="1" applyBorder="1" applyAlignment="1">
      <alignment horizont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28" fillId="0" borderId="0" xfId="0" applyFont="1" applyAlignment="1">
      <alignment horizontal="center" vertical="center" wrapText="1"/>
    </xf>
    <xf numFmtId="0" fontId="1" fillId="0" borderId="0" xfId="0" applyFont="1" applyFill="1" applyBorder="1" applyAlignment="1">
      <alignment horizontal="right"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left" vertical="center" wrapText="1" indent="1" shrinkToFit="1"/>
    </xf>
    <xf numFmtId="0" fontId="24" fillId="0" borderId="12" xfId="0" applyFont="1" applyFill="1" applyBorder="1" applyAlignment="1">
      <alignment horizontal="center" vertical="center"/>
    </xf>
    <xf numFmtId="3" fontId="24" fillId="0" borderId="12"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0" fontId="24" fillId="0" borderId="12" xfId="0" applyFont="1" applyFill="1" applyBorder="1" applyAlignment="1">
      <alignment horizontal="center" vertical="center" wrapText="1" shrinkToFit="1"/>
    </xf>
    <xf numFmtId="3" fontId="24" fillId="0" borderId="12" xfId="0" applyNumberFormat="1" applyFont="1" applyFill="1" applyBorder="1" applyAlignment="1">
      <alignment horizontal="center" vertical="center" wrapText="1"/>
    </xf>
    <xf numFmtId="3" fontId="1" fillId="0" borderId="21" xfId="0" applyNumberFormat="1" applyFont="1" applyFill="1" applyBorder="1" applyAlignment="1">
      <alignment horizontal="center" vertical="center" wrapText="1"/>
    </xf>
    <xf numFmtId="0" fontId="24" fillId="0" borderId="12" xfId="0" applyFont="1" applyFill="1" applyBorder="1" applyAlignment="1">
      <alignment horizontal="left" vertical="center" wrapText="1" indent="1"/>
    </xf>
    <xf numFmtId="0" fontId="24" fillId="0" borderId="12" xfId="0" applyFont="1" applyFill="1" applyBorder="1" applyAlignment="1">
      <alignment horizontal="center" vertical="center" wrapText="1"/>
    </xf>
    <xf numFmtId="3" fontId="24" fillId="0" borderId="12" xfId="0" applyNumberFormat="1" applyFont="1" applyFill="1" applyBorder="1" applyAlignment="1">
      <alignment horizontal="center" vertical="center"/>
    </xf>
    <xf numFmtId="0" fontId="1" fillId="0" borderId="19" xfId="0" applyFont="1" applyBorder="1" applyAlignment="1">
      <alignment horizontal="center" vertical="center" wrapText="1"/>
    </xf>
    <xf numFmtId="49" fontId="24" fillId="0" borderId="11" xfId="0" applyNumberFormat="1" applyFont="1" applyFill="1" applyBorder="1" applyAlignment="1">
      <alignment vertical="center" wrapText="1"/>
    </xf>
    <xf numFmtId="49" fontId="24" fillId="0" borderId="11" xfId="0" applyNumberFormat="1" applyFont="1" applyFill="1" applyBorder="1" applyAlignment="1">
      <alignment vertical="center"/>
    </xf>
    <xf numFmtId="0" fontId="24" fillId="0" borderId="11" xfId="0" applyFont="1" applyFill="1" applyBorder="1" applyAlignment="1">
      <alignment vertical="center"/>
    </xf>
    <xf numFmtId="49" fontId="24" fillId="0" borderId="15" xfId="0" applyNumberFormat="1" applyFont="1" applyFill="1" applyBorder="1" applyAlignment="1">
      <alignment vertical="center"/>
    </xf>
    <xf numFmtId="2" fontId="24" fillId="0" borderId="11" xfId="42" applyNumberFormat="1" applyFont="1" applyFill="1" applyBorder="1" applyAlignment="1">
      <alignment horizontal="center" vertical="center"/>
    </xf>
    <xf numFmtId="2" fontId="24" fillId="0" borderId="11" xfId="0" applyNumberFormat="1" applyFont="1" applyBorder="1" applyAlignment="1">
      <alignment horizontal="center" vertical="center"/>
    </xf>
    <xf numFmtId="2" fontId="24" fillId="0" borderId="15" xfId="42" applyNumberFormat="1" applyFont="1" applyFill="1" applyBorder="1" applyAlignment="1">
      <alignment horizontal="center" vertical="center"/>
    </xf>
    <xf numFmtId="2" fontId="24" fillId="0" borderId="15" xfId="0" applyNumberFormat="1" applyFont="1" applyFill="1" applyBorder="1" applyAlignment="1">
      <alignment horizontal="center" vertical="center"/>
    </xf>
    <xf numFmtId="0" fontId="1" fillId="0" borderId="21" xfId="0" applyFont="1" applyBorder="1" applyAlignment="1">
      <alignment horizontal="center" vertical="center"/>
    </xf>
    <xf numFmtId="2" fontId="1" fillId="0" borderId="21" xfId="42" applyNumberFormat="1" applyFont="1" applyBorder="1" applyAlignment="1">
      <alignment horizontal="center" vertical="center"/>
    </xf>
    <xf numFmtId="2" fontId="1" fillId="0" borderId="21" xfId="0" applyNumberFormat="1" applyFont="1" applyBorder="1" applyAlignment="1">
      <alignment horizontal="center" vertical="center"/>
    </xf>
    <xf numFmtId="49" fontId="1" fillId="0" borderId="21" xfId="0" applyNumberFormat="1" applyFont="1" applyFill="1" applyBorder="1" applyAlignment="1">
      <alignment horizontal="left" vertical="center"/>
    </xf>
    <xf numFmtId="0" fontId="24" fillId="19" borderId="11" xfId="0" applyFont="1" applyFill="1" applyBorder="1" applyAlignment="1">
      <alignment vertical="center" wrapText="1"/>
    </xf>
    <xf numFmtId="0" fontId="24" fillId="0" borderId="11" xfId="0" applyFont="1" applyBorder="1" applyAlignment="1">
      <alignment vertical="center" wrapText="1"/>
    </xf>
    <xf numFmtId="0" fontId="24" fillId="0" borderId="11" xfId="0" applyFont="1" applyFill="1" applyBorder="1" applyAlignment="1">
      <alignment vertical="center" wrapText="1" shrinkToFit="1"/>
    </xf>
    <xf numFmtId="0" fontId="1" fillId="0" borderId="14" xfId="0" applyFont="1" applyBorder="1" applyAlignment="1">
      <alignment horizontal="center" vertical="center"/>
    </xf>
    <xf numFmtId="0" fontId="26" fillId="0" borderId="0" xfId="0" applyFont="1" applyAlignment="1">
      <alignment horizontal="center" vertical="center"/>
    </xf>
    <xf numFmtId="184" fontId="1" fillId="0" borderId="0" xfId="0" applyNumberFormat="1" applyFont="1" applyFill="1" applyBorder="1" applyAlignment="1">
      <alignment horizontal="center"/>
    </xf>
    <xf numFmtId="0" fontId="1" fillId="0" borderId="11" xfId="0" applyFont="1" applyBorder="1" applyAlignment="1">
      <alignment horizontal="center" vertical="center" wrapText="1"/>
    </xf>
    <xf numFmtId="4" fontId="24" fillId="0" borderId="13" xfId="0" applyNumberFormat="1" applyFont="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left" vertical="center" wrapText="1" indent="1" shrinkToFit="1"/>
    </xf>
    <xf numFmtId="0" fontId="29" fillId="0" borderId="19" xfId="0" applyFont="1" applyBorder="1" applyAlignment="1">
      <alignment horizontal="center" vertical="center"/>
    </xf>
    <xf numFmtId="0" fontId="28" fillId="0" borderId="0" xfId="0" applyFont="1" applyAlignment="1">
      <alignment horizontal="center" vertical="center"/>
    </xf>
    <xf numFmtId="0" fontId="24" fillId="0" borderId="12" xfId="0" applyFont="1" applyFill="1" applyBorder="1" applyAlignment="1">
      <alignment horizontal="left" wrapText="1"/>
    </xf>
    <xf numFmtId="49" fontId="24" fillId="0" borderId="12" xfId="0" applyNumberFormat="1" applyFont="1" applyFill="1" applyBorder="1" applyAlignment="1">
      <alignment horizontal="left" vertical="center" wrapText="1"/>
    </xf>
    <xf numFmtId="2" fontId="24" fillId="0" borderId="12" xfId="42" applyNumberFormat="1" applyFont="1" applyFill="1" applyBorder="1" applyAlignment="1">
      <alignment horizontal="center" vertical="center"/>
    </xf>
    <xf numFmtId="1" fontId="1" fillId="0" borderId="21" xfId="0" applyNumberFormat="1" applyFont="1" applyFill="1" applyBorder="1" applyAlignment="1">
      <alignment horizontal="center"/>
    </xf>
    <xf numFmtId="1" fontId="1" fillId="0" borderId="12" xfId="0" applyNumberFormat="1" applyFont="1" applyBorder="1" applyAlignment="1">
      <alignment horizontal="center" wrapText="1"/>
    </xf>
    <xf numFmtId="1" fontId="1" fillId="0" borderId="21" xfId="0" applyNumberFormat="1" applyFont="1" applyBorder="1" applyAlignment="1">
      <alignment horizontal="center" wrapText="1"/>
    </xf>
    <xf numFmtId="1" fontId="1" fillId="0" borderId="21" xfId="0" applyNumberFormat="1" applyFont="1" applyBorder="1" applyAlignment="1">
      <alignment horizontal="center" vertical="center"/>
    </xf>
    <xf numFmtId="1" fontId="1" fillId="0" borderId="26" xfId="0" applyNumberFormat="1" applyFont="1" applyFill="1" applyBorder="1" applyAlignment="1">
      <alignment horizontal="center" vertical="center"/>
    </xf>
    <xf numFmtId="3" fontId="1" fillId="0" borderId="29" xfId="0" applyNumberFormat="1" applyFont="1" applyBorder="1" applyAlignment="1">
      <alignment horizontal="center" wrapText="1"/>
    </xf>
    <xf numFmtId="1" fontId="1" fillId="0" borderId="29" xfId="0" applyNumberFormat="1" applyFont="1" applyBorder="1" applyAlignment="1">
      <alignment horizontal="center"/>
    </xf>
    <xf numFmtId="1" fontId="1" fillId="0" borderId="10" xfId="0" applyNumberFormat="1" applyFont="1" applyBorder="1" applyAlignment="1">
      <alignment horizontal="center"/>
    </xf>
    <xf numFmtId="1" fontId="1" fillId="0" borderId="11" xfId="0" applyNumberFormat="1" applyFont="1" applyFill="1" applyBorder="1" applyAlignment="1">
      <alignment horizontal="right" vertical="center"/>
    </xf>
    <xf numFmtId="3" fontId="1" fillId="0" borderId="26" xfId="0" applyNumberFormat="1" applyFont="1" applyBorder="1" applyAlignment="1">
      <alignment horizontal="center"/>
    </xf>
    <xf numFmtId="0" fontId="24" fillId="0" borderId="12" xfId="0" applyFont="1" applyFill="1" applyBorder="1" applyAlignment="1">
      <alignment vertical="center" wrapText="1"/>
    </xf>
    <xf numFmtId="4" fontId="24"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0" fontId="25" fillId="0" borderId="0" xfId="0" applyFont="1" applyAlignment="1">
      <alignment/>
    </xf>
    <xf numFmtId="0" fontId="1" fillId="0" borderId="23" xfId="0" applyFont="1" applyFill="1" applyBorder="1" applyAlignment="1">
      <alignment horizontal="center" vertical="center" wrapText="1"/>
    </xf>
    <xf numFmtId="0" fontId="25" fillId="0" borderId="24" xfId="0" applyFont="1" applyBorder="1" applyAlignment="1">
      <alignment/>
    </xf>
    <xf numFmtId="0" fontId="25" fillId="0" borderId="25" xfId="0" applyFont="1" applyBorder="1" applyAlignment="1">
      <alignment/>
    </xf>
    <xf numFmtId="0" fontId="27" fillId="0" borderId="32" xfId="0" applyFont="1" applyFill="1" applyBorder="1" applyAlignment="1">
      <alignment horizontal="center" vertical="center" wrapText="1"/>
    </xf>
    <xf numFmtId="0" fontId="25" fillId="0" borderId="18" xfId="0" applyFont="1" applyBorder="1" applyAlignment="1">
      <alignment horizontal="center" vertical="center" wrapText="1"/>
    </xf>
    <xf numFmtId="0" fontId="0" fillId="0" borderId="33" xfId="0" applyBorder="1" applyAlignment="1">
      <alignment wrapText="1"/>
    </xf>
    <xf numFmtId="0" fontId="1" fillId="0" borderId="34" xfId="0" applyNumberFormat="1" applyFont="1" applyFill="1" applyBorder="1" applyAlignment="1">
      <alignment horizontal="center" wrapText="1"/>
    </xf>
    <xf numFmtId="0" fontId="0" fillId="0" borderId="35" xfId="0" applyBorder="1" applyAlignment="1">
      <alignment wrapText="1"/>
    </xf>
    <xf numFmtId="0" fontId="1" fillId="0" borderId="32" xfId="0" applyNumberFormat="1" applyFont="1" applyFill="1" applyBorder="1" applyAlignment="1">
      <alignment horizontal="center" wrapText="1"/>
    </xf>
    <xf numFmtId="0" fontId="0" fillId="0" borderId="14" xfId="0" applyBorder="1" applyAlignment="1">
      <alignment horizontal="center" wrapText="1"/>
    </xf>
    <xf numFmtId="0" fontId="28" fillId="0" borderId="19" xfId="0" applyFont="1" applyFill="1" applyBorder="1" applyAlignment="1">
      <alignment horizontal="center" vertical="top" wrapText="1"/>
    </xf>
    <xf numFmtId="0" fontId="28" fillId="0" borderId="19" xfId="0" applyFont="1" applyBorder="1" applyAlignment="1">
      <alignment horizontal="center" vertical="top" wrapText="1"/>
    </xf>
    <xf numFmtId="0" fontId="24" fillId="0" borderId="0" xfId="0" applyFont="1" applyBorder="1" applyAlignment="1">
      <alignment/>
    </xf>
    <xf numFmtId="0" fontId="1" fillId="0" borderId="0" xfId="0" applyFont="1" applyAlignment="1">
      <alignment horizontal="right"/>
    </xf>
    <xf numFmtId="0" fontId="28" fillId="0" borderId="19" xfId="0" applyFont="1" applyFill="1" applyBorder="1" applyAlignment="1">
      <alignment horizontal="center" vertical="top"/>
    </xf>
    <xf numFmtId="0" fontId="24" fillId="0" borderId="0" xfId="0" applyFont="1" applyFill="1" applyBorder="1" applyAlignment="1">
      <alignment wrapText="1"/>
    </xf>
    <xf numFmtId="0" fontId="25" fillId="0" borderId="0" xfId="0" applyFont="1" applyAlignment="1">
      <alignment/>
    </xf>
    <xf numFmtId="0" fontId="24" fillId="0" borderId="0" xfId="0" applyFont="1" applyFill="1" applyBorder="1" applyAlignment="1">
      <alignment/>
    </xf>
    <xf numFmtId="0" fontId="0" fillId="0" borderId="0" xfId="0" applyAlignment="1">
      <alignment/>
    </xf>
    <xf numFmtId="0" fontId="24" fillId="0" borderId="0" xfId="0" applyNumberFormat="1" applyFont="1" applyFill="1" applyBorder="1" applyAlignment="1">
      <alignment horizontal="left" wrapText="1"/>
    </xf>
    <xf numFmtId="0" fontId="0" fillId="0" borderId="0" xfId="0" applyAlignment="1">
      <alignment wrapText="1"/>
    </xf>
    <xf numFmtId="0" fontId="28" fillId="0" borderId="19" xfId="0" applyNumberFormat="1" applyFont="1" applyBorder="1" applyAlignment="1">
      <alignment horizontal="center" vertical="center" wrapText="1"/>
    </xf>
    <xf numFmtId="0" fontId="29" fillId="0" borderId="19" xfId="0" applyNumberFormat="1" applyFont="1" applyBorder="1" applyAlignment="1">
      <alignment horizontal="center" vertical="center" wrapText="1"/>
    </xf>
    <xf numFmtId="0" fontId="24" fillId="0" borderId="33" xfId="0" applyNumberFormat="1" applyFont="1" applyFill="1" applyBorder="1" applyAlignment="1">
      <alignment wrapText="1"/>
    </xf>
    <xf numFmtId="0" fontId="25" fillId="0" borderId="14" xfId="0" applyFont="1" applyBorder="1" applyAlignment="1">
      <alignment horizontal="center" vertical="center" wrapText="1"/>
    </xf>
    <xf numFmtId="49" fontId="27" fillId="0" borderId="36" xfId="0" applyNumberFormat="1" applyFont="1" applyFill="1" applyBorder="1" applyAlignment="1">
      <alignment horizontal="center" vertical="center" wrapText="1"/>
    </xf>
    <xf numFmtId="0" fontId="24" fillId="0" borderId="19" xfId="0" applyFont="1" applyBorder="1" applyAlignment="1">
      <alignment horizontal="center" vertical="center" wrapText="1"/>
    </xf>
    <xf numFmtId="0" fontId="25" fillId="0" borderId="22" xfId="0" applyFont="1" applyBorder="1" applyAlignment="1">
      <alignment horizontal="center" vertical="center"/>
    </xf>
    <xf numFmtId="0" fontId="28" fillId="0" borderId="0" xfId="0" applyFont="1" applyFill="1" applyAlignment="1">
      <alignment horizontal="center" vertical="center" wrapText="1"/>
    </xf>
    <xf numFmtId="0" fontId="0" fillId="0" borderId="0" xfId="0" applyAlignment="1">
      <alignment horizontal="center" vertical="center" wrapText="1"/>
    </xf>
    <xf numFmtId="0" fontId="1" fillId="0" borderId="27" xfId="0" applyFont="1" applyBorder="1" applyAlignment="1">
      <alignment horizontal="center" vertical="center" wrapText="1"/>
    </xf>
    <xf numFmtId="0" fontId="25" fillId="0" borderId="21" xfId="0" applyFont="1" applyBorder="1" applyAlignment="1">
      <alignment horizontal="center"/>
    </xf>
    <xf numFmtId="49" fontId="1" fillId="0" borderId="10" xfId="0" applyNumberFormat="1" applyFont="1" applyFill="1" applyBorder="1" applyAlignment="1">
      <alignment horizontal="center" vertical="center" wrapText="1"/>
    </xf>
    <xf numFmtId="0" fontId="24" fillId="0" borderId="10" xfId="0" applyFont="1" applyBorder="1" applyAlignment="1">
      <alignment/>
    </xf>
    <xf numFmtId="0" fontId="24" fillId="0" borderId="11" xfId="0" applyFont="1" applyBorder="1" applyAlignment="1">
      <alignment/>
    </xf>
    <xf numFmtId="0" fontId="1" fillId="0" borderId="0" xfId="0" applyFont="1" applyFill="1" applyBorder="1" applyAlignment="1">
      <alignment horizontal="center" vertical="center" wrapText="1"/>
    </xf>
    <xf numFmtId="0" fontId="25" fillId="0" borderId="0" xfId="0" applyFont="1" applyBorder="1" applyAlignment="1">
      <alignment horizontal="center" vertical="center"/>
    </xf>
    <xf numFmtId="0" fontId="1" fillId="0" borderId="27" xfId="0" applyFont="1" applyFill="1" applyBorder="1" applyAlignment="1">
      <alignment horizontal="center" vertical="center" wrapText="1" shrinkToFit="1"/>
    </xf>
    <xf numFmtId="0" fontId="25" fillId="0" borderId="21" xfId="0" applyFont="1" applyBorder="1" applyAlignment="1">
      <alignment horizontal="center" vertical="center"/>
    </xf>
    <xf numFmtId="49" fontId="27" fillId="0" borderId="11"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4" fillId="0" borderId="32" xfId="0" applyFont="1" applyFill="1" applyBorder="1" applyAlignment="1">
      <alignment horizontal="left" vertical="top" wrapText="1" indent="1"/>
    </xf>
    <xf numFmtId="0" fontId="25" fillId="0" borderId="18" xfId="0" applyFont="1" applyBorder="1" applyAlignment="1">
      <alignment horizontal="left" vertical="top" wrapText="1" indent="1"/>
    </xf>
    <xf numFmtId="0" fontId="25" fillId="0" borderId="14" xfId="0" applyFont="1" applyBorder="1" applyAlignment="1">
      <alignment horizontal="left" vertical="top" wrapText="1" indent="1"/>
    </xf>
    <xf numFmtId="0" fontId="1" fillId="0" borderId="37" xfId="0" applyFont="1" applyFill="1" applyBorder="1" applyAlignment="1">
      <alignment horizontal="center" vertical="center" wrapText="1"/>
    </xf>
    <xf numFmtId="0" fontId="31" fillId="0" borderId="38" xfId="0" applyFont="1" applyBorder="1" applyAlignment="1">
      <alignment horizontal="center" vertical="center" wrapText="1"/>
    </xf>
    <xf numFmtId="0" fontId="31" fillId="0" borderId="28" xfId="0" applyFont="1" applyBorder="1" applyAlignment="1">
      <alignment horizontal="center" vertical="center" wrapText="1"/>
    </xf>
    <xf numFmtId="0" fontId="24" fillId="0" borderId="0" xfId="0" applyFont="1" applyFill="1" applyBorder="1" applyAlignment="1">
      <alignment horizontal="center" wrapText="1"/>
    </xf>
    <xf numFmtId="0" fontId="1" fillId="0" borderId="0" xfId="0" applyFont="1" applyAlignment="1">
      <alignment horizontal="right" wrapText="1"/>
    </xf>
    <xf numFmtId="0" fontId="0" fillId="0" borderId="0" xfId="0" applyAlignment="1">
      <alignment horizontal="right" wrapText="1"/>
    </xf>
    <xf numFmtId="0" fontId="28" fillId="0" borderId="19" xfId="0" applyFont="1" applyBorder="1" applyAlignment="1">
      <alignment horizontal="center" vertical="center" wrapText="1"/>
    </xf>
    <xf numFmtId="184" fontId="24" fillId="0" borderId="12" xfId="0" applyNumberFormat="1" applyFont="1" applyFill="1" applyBorder="1" applyAlignment="1">
      <alignment horizontal="center" vertical="center"/>
    </xf>
    <xf numFmtId="184" fontId="25" fillId="0" borderId="13" xfId="0" applyNumberFormat="1" applyFont="1" applyBorder="1" applyAlignment="1">
      <alignment horizontal="center" vertical="center"/>
    </xf>
    <xf numFmtId="184" fontId="25" fillId="0" borderId="10" xfId="0" applyNumberFormat="1" applyFont="1" applyBorder="1" applyAlignment="1">
      <alignment horizontal="center" vertical="center"/>
    </xf>
    <xf numFmtId="184" fontId="24" fillId="0" borderId="13" xfId="0" applyNumberFormat="1" applyFont="1" applyFill="1" applyBorder="1" applyAlignment="1">
      <alignment horizontal="center" vertical="center"/>
    </xf>
    <xf numFmtId="184" fontId="24" fillId="0" borderId="10" xfId="0" applyNumberFormat="1" applyFont="1" applyFill="1" applyBorder="1" applyAlignment="1">
      <alignment horizontal="center" vertical="center"/>
    </xf>
    <xf numFmtId="0" fontId="28" fillId="0" borderId="19" xfId="0" applyFont="1" applyBorder="1" applyAlignment="1">
      <alignment horizontal="center"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0" xfId="0" applyAlignment="1">
      <alignment horizontal="right"/>
    </xf>
    <xf numFmtId="0" fontId="24" fillId="0" borderId="0" xfId="0" applyFont="1" applyFill="1" applyBorder="1" applyAlignment="1">
      <alignment horizontal="center"/>
    </xf>
    <xf numFmtId="0" fontId="1" fillId="0" borderId="3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1" fillId="0" borderId="32" xfId="0" applyFont="1" applyFill="1" applyBorder="1" applyAlignment="1">
      <alignment horizontal="left" vertical="center" wrapText="1"/>
    </xf>
    <xf numFmtId="0" fontId="0" fillId="0" borderId="18" xfId="0" applyBorder="1" applyAlignment="1">
      <alignment vertical="center" wrapText="1"/>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0" xfId="0" applyFont="1" applyBorder="1" applyAlignment="1">
      <alignment horizontal="right"/>
    </xf>
    <xf numFmtId="0" fontId="24" fillId="0" borderId="11" xfId="0" applyFont="1" applyFill="1" applyBorder="1" applyAlignment="1">
      <alignment horizontal="center"/>
    </xf>
    <xf numFmtId="0" fontId="24" fillId="0" borderId="11" xfId="0" applyFont="1" applyFill="1" applyBorder="1" applyAlignment="1">
      <alignment horizontal="left" vertical="center" wrapText="1"/>
    </xf>
    <xf numFmtId="0" fontId="24" fillId="0" borderId="11" xfId="0" applyFont="1" applyFill="1" applyBorder="1" applyAlignment="1" quotePrefix="1">
      <alignment horizontal="left" vertical="center" wrapText="1"/>
    </xf>
    <xf numFmtId="0" fontId="24" fillId="0" borderId="15" xfId="0" applyFont="1" applyBorder="1" applyAlignment="1">
      <alignment horizontal="left" vertical="center" wrapText="1"/>
    </xf>
    <xf numFmtId="0" fontId="24" fillId="0" borderId="15" xfId="0" applyFont="1" applyBorder="1" applyAlignment="1" quotePrefix="1">
      <alignment horizontal="left" vertical="center" wrapText="1"/>
    </xf>
    <xf numFmtId="0" fontId="24" fillId="0" borderId="32" xfId="0" applyFont="1" applyFill="1" applyBorder="1" applyAlignment="1">
      <alignment horizontal="left" vertical="center"/>
    </xf>
    <xf numFmtId="0" fontId="25" fillId="0" borderId="18" xfId="0" applyFont="1" applyBorder="1" applyAlignment="1">
      <alignment horizontal="left" vertical="center"/>
    </xf>
    <xf numFmtId="0" fontId="25" fillId="0" borderId="14" xfId="0" applyFont="1" applyBorder="1" applyAlignment="1">
      <alignment horizontal="left" vertical="center"/>
    </xf>
    <xf numFmtId="0" fontId="0" fillId="0" borderId="19" xfId="0" applyBorder="1" applyAlignment="1">
      <alignment horizontal="center" vertical="center"/>
    </xf>
    <xf numFmtId="0" fontId="25" fillId="0" borderId="0" xfId="0" applyFont="1" applyBorder="1" applyAlignment="1">
      <alignment horizontal="right"/>
    </xf>
    <xf numFmtId="0" fontId="1" fillId="0" borderId="23" xfId="0" applyFont="1" applyBorder="1" applyAlignment="1">
      <alignment horizontal="right"/>
    </xf>
    <xf numFmtId="0" fontId="28" fillId="0" borderId="0" xfId="0" applyFont="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right"/>
    </xf>
    <xf numFmtId="0" fontId="33" fillId="0" borderId="0" xfId="0" applyFont="1" applyAlignment="1">
      <alignment horizontal="center" vertical="center"/>
    </xf>
    <xf numFmtId="0" fontId="25" fillId="0" borderId="24" xfId="0" applyFont="1" applyBorder="1" applyAlignment="1">
      <alignment horizontal="right"/>
    </xf>
    <xf numFmtId="0" fontId="25" fillId="0" borderId="25" xfId="0" applyFont="1" applyBorder="1" applyAlignment="1">
      <alignment horizontal="right"/>
    </xf>
    <xf numFmtId="0" fontId="1" fillId="0" borderId="32" xfId="0" applyFont="1" applyFill="1" applyBorder="1" applyAlignment="1">
      <alignment horizontal="center" vertical="center"/>
    </xf>
    <xf numFmtId="0" fontId="0" fillId="0" borderId="18" xfId="0" applyBorder="1" applyAlignment="1">
      <alignment horizontal="center" vertical="center"/>
    </xf>
    <xf numFmtId="0" fontId="1" fillId="0" borderId="32" xfId="0" applyFont="1" applyBorder="1" applyAlignment="1">
      <alignment horizontal="center" vertical="center"/>
    </xf>
    <xf numFmtId="0" fontId="0" fillId="0" borderId="14" xfId="0" applyBorder="1" applyAlignment="1">
      <alignment horizontal="center" vertical="center"/>
    </xf>
    <xf numFmtId="0" fontId="31" fillId="0" borderId="18"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view="pageBreakPreview" zoomScale="70" zoomScaleSheetLayoutView="70" workbookViewId="0" topLeftCell="A3">
      <selection activeCell="A10" sqref="A10"/>
    </sheetView>
  </sheetViews>
  <sheetFormatPr defaultColWidth="9.140625" defaultRowHeight="12.75"/>
  <cols>
    <col min="1" max="1" width="55.7109375" style="32" customWidth="1"/>
    <col min="2" max="2" width="8.7109375" style="32" customWidth="1"/>
    <col min="3" max="3" width="16.00390625" style="121" customWidth="1"/>
    <col min="4" max="4" width="14.421875" style="121" customWidth="1"/>
    <col min="5" max="5" width="11.7109375" style="215" customWidth="1"/>
    <col min="6" max="6" width="28.7109375" style="32" customWidth="1"/>
    <col min="7" max="7" width="13.28125" style="32" customWidth="1"/>
    <col min="8" max="8" width="10.00390625" style="32" customWidth="1"/>
    <col min="9" max="16384" width="9.140625" style="32" customWidth="1"/>
  </cols>
  <sheetData>
    <row r="1" spans="1:6" s="217" customFormat="1" ht="30" customHeight="1">
      <c r="A1" s="395" t="s">
        <v>460</v>
      </c>
      <c r="B1" s="395"/>
      <c r="C1" s="395"/>
      <c r="D1" s="395"/>
      <c r="E1" s="395"/>
      <c r="F1" s="395"/>
    </row>
    <row r="2" spans="1:6" s="151" customFormat="1" ht="37.5" customHeight="1" thickBot="1">
      <c r="A2" s="146" t="s">
        <v>22</v>
      </c>
      <c r="B2" s="146" t="s">
        <v>23</v>
      </c>
      <c r="C2" s="147" t="s">
        <v>47</v>
      </c>
      <c r="D2" s="148" t="s">
        <v>544</v>
      </c>
      <c r="E2" s="213" t="s">
        <v>463</v>
      </c>
      <c r="F2" s="150" t="s">
        <v>308</v>
      </c>
    </row>
    <row r="3" spans="1:6" s="155" customFormat="1" ht="16.5" thickTop="1">
      <c r="A3" s="8" t="s">
        <v>322</v>
      </c>
      <c r="B3" s="8"/>
      <c r="C3" s="152"/>
      <c r="D3" s="152"/>
      <c r="E3" s="214"/>
      <c r="F3" s="154"/>
    </row>
    <row r="4" spans="1:6" ht="31.5">
      <c r="A4" s="166" t="s">
        <v>34</v>
      </c>
      <c r="B4" s="37" t="s">
        <v>818</v>
      </c>
      <c r="C4" s="184">
        <v>52.6</v>
      </c>
      <c r="D4" s="184">
        <f>C4</f>
        <v>52.6</v>
      </c>
      <c r="E4" s="121">
        <f>(C4/0.087)</f>
        <v>604.5977011494253</v>
      </c>
      <c r="F4" s="166" t="s">
        <v>342</v>
      </c>
    </row>
    <row r="5" spans="1:6" ht="15.75">
      <c r="A5" s="157" t="s">
        <v>350</v>
      </c>
      <c r="B5" s="37">
        <v>8</v>
      </c>
      <c r="C5" s="184">
        <v>38</v>
      </c>
      <c r="D5" s="184">
        <f>C5+D4</f>
        <v>90.6</v>
      </c>
      <c r="E5" s="121">
        <f>(C5/0.087)</f>
        <v>436.7816091954023</v>
      </c>
      <c r="F5" s="158" t="s">
        <v>334</v>
      </c>
    </row>
    <row r="6" spans="1:6" ht="31.5">
      <c r="A6" s="157" t="s">
        <v>351</v>
      </c>
      <c r="B6" s="37">
        <v>8</v>
      </c>
      <c r="C6" s="184">
        <v>5</v>
      </c>
      <c r="D6" s="184">
        <f>C6+D5</f>
        <v>95.6</v>
      </c>
      <c r="E6" s="121">
        <f>(C6/0.087)</f>
        <v>57.4712643678161</v>
      </c>
      <c r="F6" s="158" t="s">
        <v>334</v>
      </c>
    </row>
    <row r="7" spans="1:6" s="162" customFormat="1" ht="16.5" thickBot="1">
      <c r="A7" s="159"/>
      <c r="B7" s="160"/>
      <c r="C7" s="185"/>
      <c r="D7" s="185"/>
      <c r="E7" s="187"/>
      <c r="F7" s="161"/>
    </row>
    <row r="8" spans="1:6" s="155" customFormat="1" ht="15.75">
      <c r="A8" s="7" t="s">
        <v>323</v>
      </c>
      <c r="B8" s="163"/>
      <c r="C8" s="186"/>
      <c r="D8" s="186"/>
      <c r="E8" s="190"/>
      <c r="F8" s="164"/>
    </row>
    <row r="9" spans="1:6" ht="15.75">
      <c r="A9" s="157" t="s">
        <v>295</v>
      </c>
      <c r="B9" s="37">
        <v>4</v>
      </c>
      <c r="C9" s="184">
        <v>47.7</v>
      </c>
      <c r="D9" s="184">
        <f>SUM(D6+C9)</f>
        <v>143.3</v>
      </c>
      <c r="E9" s="121">
        <f>(C9/0.087)</f>
        <v>548.2758620689656</v>
      </c>
      <c r="F9" s="158" t="s">
        <v>333</v>
      </c>
    </row>
    <row r="10" spans="1:6" s="220" customFormat="1" ht="47.25">
      <c r="A10" s="365" t="s">
        <v>821</v>
      </c>
      <c r="B10" s="3">
        <v>10</v>
      </c>
      <c r="C10" s="366">
        <v>51</v>
      </c>
      <c r="D10" s="344">
        <f>D9+C10</f>
        <v>194.3</v>
      </c>
      <c r="E10" s="331">
        <f>(C10/0.087)</f>
        <v>586.2068965517242</v>
      </c>
      <c r="F10" s="364" t="s">
        <v>816</v>
      </c>
    </row>
    <row r="11" spans="1:6" s="162" customFormat="1" ht="16.5" thickBot="1">
      <c r="A11" s="159"/>
      <c r="B11" s="160"/>
      <c r="C11" s="185"/>
      <c r="D11" s="185"/>
      <c r="E11" s="187"/>
      <c r="F11" s="161"/>
    </row>
    <row r="12" spans="1:6" s="155" customFormat="1" ht="15.75">
      <c r="A12" s="7" t="s">
        <v>324</v>
      </c>
      <c r="B12" s="163"/>
      <c r="C12" s="186"/>
      <c r="D12" s="186"/>
      <c r="E12" s="190"/>
      <c r="F12" s="164"/>
    </row>
    <row r="13" spans="1:6" ht="15.75">
      <c r="A13" s="157" t="s">
        <v>328</v>
      </c>
      <c r="B13" s="37" t="s">
        <v>26</v>
      </c>
      <c r="C13" s="184">
        <v>5.116</v>
      </c>
      <c r="D13" s="184">
        <f>D10+C13</f>
        <v>199.416</v>
      </c>
      <c r="E13" s="121">
        <f>(C13/0.087)</f>
        <v>58.804597701149426</v>
      </c>
      <c r="F13" s="158" t="s">
        <v>335</v>
      </c>
    </row>
    <row r="14" spans="1:6" ht="31.5">
      <c r="A14" s="165" t="s">
        <v>329</v>
      </c>
      <c r="B14" s="37" t="s">
        <v>26</v>
      </c>
      <c r="C14" s="184">
        <v>3.4</v>
      </c>
      <c r="D14" s="184">
        <f>SUM(D13+C14)</f>
        <v>202.816</v>
      </c>
      <c r="E14" s="121">
        <f>(C14/0.087)</f>
        <v>39.08045977011494</v>
      </c>
      <c r="F14" s="166"/>
    </row>
    <row r="15" spans="1:6" ht="47.25">
      <c r="A15" s="165" t="s">
        <v>331</v>
      </c>
      <c r="B15" s="37" t="s">
        <v>26</v>
      </c>
      <c r="C15" s="184">
        <v>1.085</v>
      </c>
      <c r="D15" s="184">
        <f>SUM(D14+C15)</f>
        <v>203.901</v>
      </c>
      <c r="E15" s="121">
        <f>(C15/0.087)</f>
        <v>12.471264367816092</v>
      </c>
      <c r="F15" s="166"/>
    </row>
    <row r="16" spans="1:6" ht="15.75">
      <c r="A16" s="157" t="s">
        <v>330</v>
      </c>
      <c r="B16" s="37" t="s">
        <v>26</v>
      </c>
      <c r="C16" s="184">
        <v>2.065</v>
      </c>
      <c r="D16" s="184">
        <f>SUM(D15+C16)</f>
        <v>205.966</v>
      </c>
      <c r="E16" s="121">
        <f>(C16/0.087)</f>
        <v>23.73563218390805</v>
      </c>
      <c r="F16" s="158"/>
    </row>
    <row r="17" spans="1:6" ht="15.75">
      <c r="A17" s="167" t="s">
        <v>48</v>
      </c>
      <c r="B17" s="168" t="s">
        <v>465</v>
      </c>
      <c r="C17" s="184">
        <v>2.5</v>
      </c>
      <c r="D17" s="184">
        <f>SUM(D16+C17)</f>
        <v>208.466</v>
      </c>
      <c r="E17" s="121">
        <f>(C17/0.087)</f>
        <v>28.73563218390805</v>
      </c>
      <c r="F17" s="166"/>
    </row>
    <row r="18" spans="1:6" s="162" customFormat="1" ht="16.5" thickBot="1">
      <c r="A18" s="169"/>
      <c r="B18" s="160"/>
      <c r="C18" s="185"/>
      <c r="D18" s="185"/>
      <c r="E18" s="187"/>
      <c r="F18" s="170"/>
    </row>
    <row r="19" spans="1:6" s="155" customFormat="1" ht="15.75">
      <c r="A19" s="6" t="s">
        <v>325</v>
      </c>
      <c r="B19" s="163"/>
      <c r="C19" s="186"/>
      <c r="D19" s="186"/>
      <c r="E19" s="190"/>
      <c r="F19" s="171"/>
    </row>
    <row r="20" spans="1:6" ht="15.75">
      <c r="A20" s="167" t="s">
        <v>326</v>
      </c>
      <c r="B20" s="37" t="s">
        <v>26</v>
      </c>
      <c r="C20" s="184">
        <v>3.5</v>
      </c>
      <c r="D20" s="184">
        <f>SUM(D17+C20)</f>
        <v>211.966</v>
      </c>
      <c r="E20" s="121">
        <f>(C20/0.087)</f>
        <v>40.229885057471265</v>
      </c>
      <c r="F20" s="156"/>
    </row>
    <row r="21" spans="1:7" ht="15.75">
      <c r="A21" s="172" t="s">
        <v>27</v>
      </c>
      <c r="B21" s="37">
        <v>16</v>
      </c>
      <c r="C21" s="184">
        <v>0.08</v>
      </c>
      <c r="D21" s="184">
        <f aca="true" t="shared" si="0" ref="D21:D35">D20+C21</f>
        <v>212.04600000000002</v>
      </c>
      <c r="E21" s="121">
        <f aca="true" t="shared" si="1" ref="E21:E35">(C21/0.087)</f>
        <v>0.9195402298850576</v>
      </c>
      <c r="F21" s="156"/>
      <c r="G21" s="173"/>
    </row>
    <row r="22" spans="1:7" ht="15.75">
      <c r="A22" s="172" t="s">
        <v>345</v>
      </c>
      <c r="B22" s="37" t="s">
        <v>26</v>
      </c>
      <c r="C22" s="184">
        <v>0.35</v>
      </c>
      <c r="D22" s="184">
        <f t="shared" si="0"/>
        <v>212.39600000000002</v>
      </c>
      <c r="E22" s="121">
        <f t="shared" si="1"/>
        <v>4.022988505747127</v>
      </c>
      <c r="F22" s="156"/>
      <c r="G22" s="173"/>
    </row>
    <row r="23" spans="1:7" ht="15.75">
      <c r="A23" s="172" t="s">
        <v>28</v>
      </c>
      <c r="B23" s="37" t="s">
        <v>26</v>
      </c>
      <c r="C23" s="184">
        <v>0.07</v>
      </c>
      <c r="D23" s="184">
        <f t="shared" si="0"/>
        <v>212.466</v>
      </c>
      <c r="E23" s="121">
        <f t="shared" si="1"/>
        <v>0.8045977011494254</v>
      </c>
      <c r="F23" s="156"/>
      <c r="G23" s="173"/>
    </row>
    <row r="24" spans="1:7" ht="15.75">
      <c r="A24" s="172" t="s">
        <v>29</v>
      </c>
      <c r="B24" s="37">
        <v>17</v>
      </c>
      <c r="C24" s="184">
        <v>0.2</v>
      </c>
      <c r="D24" s="184">
        <f t="shared" si="0"/>
        <v>212.666</v>
      </c>
      <c r="E24" s="121">
        <f t="shared" si="1"/>
        <v>2.298850574712644</v>
      </c>
      <c r="F24" s="156"/>
      <c r="G24" s="173"/>
    </row>
    <row r="25" spans="1:7" ht="15.75">
      <c r="A25" s="172" t="s">
        <v>346</v>
      </c>
      <c r="B25" s="37">
        <v>22</v>
      </c>
      <c r="C25" s="184">
        <v>0.75</v>
      </c>
      <c r="D25" s="184">
        <f t="shared" si="0"/>
        <v>213.416</v>
      </c>
      <c r="E25" s="121">
        <f t="shared" si="1"/>
        <v>8.620689655172415</v>
      </c>
      <c r="F25" s="156"/>
      <c r="G25" s="173"/>
    </row>
    <row r="26" spans="1:7" ht="15.75">
      <c r="A26" s="172" t="s">
        <v>30</v>
      </c>
      <c r="B26" s="37">
        <v>12</v>
      </c>
      <c r="C26" s="184">
        <v>0.55</v>
      </c>
      <c r="D26" s="184">
        <f t="shared" si="0"/>
        <v>213.966</v>
      </c>
      <c r="E26" s="121">
        <f t="shared" si="1"/>
        <v>6.321839080459771</v>
      </c>
      <c r="F26" s="156"/>
      <c r="G26" s="173"/>
    </row>
    <row r="27" spans="1:6" ht="15.75">
      <c r="A27" s="172" t="s">
        <v>347</v>
      </c>
      <c r="B27" s="37">
        <v>12</v>
      </c>
      <c r="C27" s="184">
        <v>0.4</v>
      </c>
      <c r="D27" s="184">
        <f t="shared" si="0"/>
        <v>214.366</v>
      </c>
      <c r="E27" s="121">
        <f t="shared" si="1"/>
        <v>4.597701149425288</v>
      </c>
      <c r="F27" s="174"/>
    </row>
    <row r="28" spans="1:9" ht="15.75">
      <c r="A28" s="172" t="s">
        <v>31</v>
      </c>
      <c r="B28" s="37" t="s">
        <v>26</v>
      </c>
      <c r="C28" s="184">
        <v>1.1</v>
      </c>
      <c r="D28" s="184">
        <f t="shared" si="0"/>
        <v>215.466</v>
      </c>
      <c r="E28" s="121">
        <f t="shared" si="1"/>
        <v>12.643678160919542</v>
      </c>
      <c r="F28" s="156"/>
      <c r="I28" s="173"/>
    </row>
    <row r="29" spans="1:6" ht="15.75">
      <c r="A29" s="32" t="s">
        <v>32</v>
      </c>
      <c r="B29" s="37" t="s">
        <v>26</v>
      </c>
      <c r="C29" s="184">
        <v>0.9</v>
      </c>
      <c r="D29" s="184">
        <f t="shared" si="0"/>
        <v>216.366</v>
      </c>
      <c r="E29" s="121">
        <f t="shared" si="1"/>
        <v>10.344827586206897</v>
      </c>
      <c r="F29" s="156"/>
    </row>
    <row r="30" spans="1:6" ht="15.75">
      <c r="A30" s="32" t="s">
        <v>10</v>
      </c>
      <c r="B30" s="37" t="s">
        <v>26</v>
      </c>
      <c r="C30" s="184">
        <v>63</v>
      </c>
      <c r="D30" s="184">
        <f t="shared" si="0"/>
        <v>279.366</v>
      </c>
      <c r="E30" s="121">
        <f t="shared" si="1"/>
        <v>724.1379310344828</v>
      </c>
      <c r="F30" s="166"/>
    </row>
    <row r="31" spans="1:6" ht="15.75">
      <c r="A31" s="32" t="s">
        <v>11</v>
      </c>
      <c r="B31" s="37" t="s">
        <v>26</v>
      </c>
      <c r="C31" s="184">
        <v>35.557</v>
      </c>
      <c r="D31" s="184">
        <f t="shared" si="0"/>
        <v>314.923</v>
      </c>
      <c r="E31" s="121">
        <f t="shared" si="1"/>
        <v>408.7011494252874</v>
      </c>
      <c r="F31" s="166"/>
    </row>
    <row r="32" spans="1:6" ht="15.75">
      <c r="A32" s="32" t="s">
        <v>12</v>
      </c>
      <c r="B32" s="37" t="s">
        <v>26</v>
      </c>
      <c r="C32" s="184">
        <v>6.38</v>
      </c>
      <c r="D32" s="184">
        <f t="shared" si="0"/>
        <v>321.303</v>
      </c>
      <c r="E32" s="121">
        <f t="shared" si="1"/>
        <v>73.33333333333334</v>
      </c>
      <c r="F32" s="166"/>
    </row>
    <row r="33" spans="1:6" ht="15.75">
      <c r="A33" s="157" t="s">
        <v>13</v>
      </c>
      <c r="B33" s="37" t="s">
        <v>26</v>
      </c>
      <c r="C33" s="184">
        <v>38.3</v>
      </c>
      <c r="D33" s="184">
        <f t="shared" si="0"/>
        <v>359.603</v>
      </c>
      <c r="E33" s="121">
        <f t="shared" si="1"/>
        <v>440.2298850574713</v>
      </c>
      <c r="F33" s="166"/>
    </row>
    <row r="34" spans="1:6" ht="15.75">
      <c r="A34" s="157" t="s">
        <v>304</v>
      </c>
      <c r="B34" s="37" t="s">
        <v>26</v>
      </c>
      <c r="C34" s="184">
        <v>2.152</v>
      </c>
      <c r="D34" s="184">
        <f t="shared" si="0"/>
        <v>361.755</v>
      </c>
      <c r="E34" s="121">
        <f t="shared" si="1"/>
        <v>24.73563218390805</v>
      </c>
      <c r="F34" s="158"/>
    </row>
    <row r="35" spans="1:6" ht="15.75">
      <c r="A35" s="32" t="s">
        <v>33</v>
      </c>
      <c r="B35" s="37" t="s">
        <v>26</v>
      </c>
      <c r="C35" s="184">
        <v>2.05</v>
      </c>
      <c r="D35" s="184">
        <f t="shared" si="0"/>
        <v>363.805</v>
      </c>
      <c r="E35" s="121">
        <f t="shared" si="1"/>
        <v>23.563218390804597</v>
      </c>
      <c r="F35" s="156"/>
    </row>
    <row r="36" spans="1:6" s="162" customFormat="1" ht="16.5" thickBot="1">
      <c r="A36" s="175"/>
      <c r="B36" s="160"/>
      <c r="C36" s="185"/>
      <c r="D36" s="185"/>
      <c r="E36" s="187"/>
      <c r="F36" s="176"/>
    </row>
    <row r="37" spans="1:6" s="155" customFormat="1" ht="15.75">
      <c r="A37" s="8" t="s">
        <v>327</v>
      </c>
      <c r="B37" s="163"/>
      <c r="C37" s="186"/>
      <c r="D37" s="186"/>
      <c r="E37" s="190"/>
      <c r="F37" s="177"/>
    </row>
    <row r="38" spans="1:6" ht="15.75">
      <c r="A38" s="157" t="s">
        <v>293</v>
      </c>
      <c r="B38" s="37">
        <v>22</v>
      </c>
      <c r="C38" s="184">
        <v>35</v>
      </c>
      <c r="D38" s="184">
        <f>D35+C38</f>
        <v>398.805</v>
      </c>
      <c r="E38" s="121">
        <f aca="true" t="shared" si="2" ref="E38:E43">(C38/0.087)</f>
        <v>402.2988505747127</v>
      </c>
      <c r="F38" s="178" t="s">
        <v>336</v>
      </c>
    </row>
    <row r="39" spans="1:6" ht="15.75">
      <c r="A39" s="157" t="s">
        <v>296</v>
      </c>
      <c r="B39" s="37">
        <v>22</v>
      </c>
      <c r="C39" s="184">
        <v>10</v>
      </c>
      <c r="D39" s="184">
        <f>D38+C39</f>
        <v>408.805</v>
      </c>
      <c r="E39" s="121">
        <f t="shared" si="2"/>
        <v>114.9425287356322</v>
      </c>
      <c r="F39" s="158" t="s">
        <v>337</v>
      </c>
    </row>
    <row r="40" spans="1:6" ht="15.75">
      <c r="A40" s="157" t="s">
        <v>294</v>
      </c>
      <c r="B40" s="37" t="s">
        <v>24</v>
      </c>
      <c r="C40" s="184">
        <v>65</v>
      </c>
      <c r="D40" s="184">
        <f>D39+C40</f>
        <v>473.805</v>
      </c>
      <c r="E40" s="121">
        <f t="shared" si="2"/>
        <v>747.1264367816093</v>
      </c>
      <c r="F40" s="158" t="s">
        <v>338</v>
      </c>
    </row>
    <row r="41" spans="1:6" ht="31.5">
      <c r="A41" s="157" t="s">
        <v>25</v>
      </c>
      <c r="B41" s="37">
        <v>2</v>
      </c>
      <c r="C41" s="184">
        <v>5</v>
      </c>
      <c r="D41" s="184">
        <f>D40+C41</f>
        <v>478.805</v>
      </c>
      <c r="E41" s="121">
        <f t="shared" si="2"/>
        <v>57.4712643678161</v>
      </c>
      <c r="F41" s="158" t="s">
        <v>339</v>
      </c>
    </row>
    <row r="42" spans="1:6" ht="15.75">
      <c r="A42" s="157" t="s">
        <v>297</v>
      </c>
      <c r="B42" s="37">
        <v>19</v>
      </c>
      <c r="C42" s="184">
        <v>7</v>
      </c>
      <c r="D42" s="184">
        <f>D41+C42</f>
        <v>485.805</v>
      </c>
      <c r="E42" s="121">
        <f t="shared" si="2"/>
        <v>80.45977011494253</v>
      </c>
      <c r="F42" s="158" t="s">
        <v>340</v>
      </c>
    </row>
    <row r="43" spans="1:6" ht="15.75">
      <c r="A43" s="157" t="s">
        <v>674</v>
      </c>
      <c r="B43" s="37">
        <v>19</v>
      </c>
      <c r="C43" s="184">
        <v>11</v>
      </c>
      <c r="D43" s="184">
        <f>D42+C43</f>
        <v>496.805</v>
      </c>
      <c r="E43" s="121">
        <f t="shared" si="2"/>
        <v>126.4367816091954</v>
      </c>
      <c r="F43" s="158" t="s">
        <v>341</v>
      </c>
    </row>
    <row r="44" spans="1:6" s="162" customFormat="1" ht="16.5" thickBot="1">
      <c r="A44" s="179"/>
      <c r="C44" s="187"/>
      <c r="D44" s="185"/>
      <c r="E44" s="187"/>
      <c r="F44" s="170"/>
    </row>
    <row r="45" spans="1:7" s="180" customFormat="1" ht="16.5" thickBot="1">
      <c r="A45" s="199" t="s">
        <v>211</v>
      </c>
      <c r="B45" s="181"/>
      <c r="C45" s="188">
        <f>SUM(C4:C6,C9,C10,C13:C17,C20:C35,C38:C43)</f>
        <v>496.805</v>
      </c>
      <c r="D45" s="188"/>
      <c r="E45" s="367">
        <f>(C45/0.087)</f>
        <v>5710.402298850575</v>
      </c>
      <c r="F45" s="198"/>
      <c r="G45" s="196"/>
    </row>
    <row r="46" spans="1:7" s="155" customFormat="1" ht="15.75">
      <c r="A46" s="70"/>
      <c r="B46" s="70"/>
      <c r="C46" s="189"/>
      <c r="D46" s="189"/>
      <c r="E46" s="120"/>
      <c r="F46" s="70"/>
      <c r="G46" s="182"/>
    </row>
    <row r="47" spans="1:7" ht="15.75">
      <c r="A47" s="396" t="s">
        <v>7</v>
      </c>
      <c r="B47" s="397"/>
      <c r="C47" s="397"/>
      <c r="D47" s="397"/>
      <c r="E47" s="397"/>
      <c r="F47" s="397"/>
      <c r="G47" s="183"/>
    </row>
    <row r="48" spans="1:7" ht="15.75">
      <c r="A48" s="398" t="s">
        <v>815</v>
      </c>
      <c r="B48" s="399"/>
      <c r="C48" s="399"/>
      <c r="D48" s="399"/>
      <c r="E48" s="399"/>
      <c r="F48" s="399"/>
      <c r="G48" s="183"/>
    </row>
    <row r="49" spans="1:6" ht="15.75">
      <c r="A49" s="155"/>
      <c r="B49" s="155"/>
      <c r="C49" s="190"/>
      <c r="D49" s="190"/>
      <c r="E49" s="214"/>
      <c r="F49" s="155"/>
    </row>
  </sheetData>
  <mergeCells count="3">
    <mergeCell ref="A1:F1"/>
    <mergeCell ref="A47:F47"/>
    <mergeCell ref="A48:F48"/>
  </mergeCells>
  <printOptions horizontalCentered="1" verticalCentered="1"/>
  <pageMargins left="0.3937007874015748" right="0.3937007874015748" top="0.3937007874015748" bottom="0.3937007874015748" header="0.5118110236220472" footer="0.5118110236220472"/>
  <pageSetup horizontalDpi="600" verticalDpi="600" orientation="portrait" scale="69" r:id="rId1"/>
</worksheet>
</file>

<file path=xl/worksheets/sheet10.xml><?xml version="1.0" encoding="utf-8"?>
<worksheet xmlns="http://schemas.openxmlformats.org/spreadsheetml/2006/main" xmlns:r="http://schemas.openxmlformats.org/officeDocument/2006/relationships">
  <dimension ref="A1:I69"/>
  <sheetViews>
    <sheetView view="pageBreakPreview" zoomScale="70" zoomScaleSheetLayoutView="70" workbookViewId="0" topLeftCell="A1">
      <selection activeCell="E67" activeCellId="6" sqref="E21 E34 E51 E57 E61 E66 E67"/>
    </sheetView>
  </sheetViews>
  <sheetFormatPr defaultColWidth="9.140625" defaultRowHeight="12.75"/>
  <cols>
    <col min="1" max="1" width="9.140625" style="11" customWidth="1"/>
    <col min="2" max="2" width="87.57421875" style="11" customWidth="1"/>
    <col min="3" max="3" width="15.421875" style="11" customWidth="1"/>
    <col min="4" max="4" width="16.57421875" style="11" customWidth="1"/>
    <col min="5" max="5" width="13.7109375" style="120" customWidth="1"/>
    <col min="6" max="6" width="11.8515625" style="11" customWidth="1"/>
    <col min="7" max="7" width="10.57421875" style="11" customWidth="1"/>
    <col min="8" max="16384" width="9.140625" style="11" customWidth="1"/>
  </cols>
  <sheetData>
    <row r="1" spans="1:9" ht="12.75" customHeight="1">
      <c r="A1" s="453" t="s">
        <v>303</v>
      </c>
      <c r="B1" s="463"/>
      <c r="C1" s="463"/>
      <c r="D1" s="463"/>
      <c r="E1" s="463"/>
      <c r="F1" s="53"/>
      <c r="G1" s="53"/>
      <c r="H1" s="53"/>
      <c r="I1" s="53"/>
    </row>
    <row r="2" spans="1:5" s="54" customFormat="1" ht="29.25" customHeight="1">
      <c r="A2" s="465" t="s">
        <v>813</v>
      </c>
      <c r="B2" s="466"/>
      <c r="C2" s="466"/>
      <c r="D2" s="466"/>
      <c r="E2" s="466"/>
    </row>
    <row r="3" spans="6:7" ht="15.75">
      <c r="F3" s="444"/>
      <c r="G3" s="444"/>
    </row>
    <row r="4" spans="1:7" ht="33.75" customHeight="1">
      <c r="A4" s="33" t="s">
        <v>23</v>
      </c>
      <c r="B4" s="33" t="s">
        <v>22</v>
      </c>
      <c r="C4" s="118" t="s">
        <v>532</v>
      </c>
      <c r="D4" s="20" t="s">
        <v>663</v>
      </c>
      <c r="E4" s="106" t="s">
        <v>542</v>
      </c>
      <c r="F4" s="9"/>
      <c r="G4" s="9"/>
    </row>
    <row r="5" spans="1:5" s="9" customFormat="1" ht="30" customHeight="1">
      <c r="A5" s="37"/>
      <c r="B5" s="119" t="s">
        <v>158</v>
      </c>
      <c r="C5" s="37"/>
      <c r="D5" s="37"/>
      <c r="E5" s="121"/>
    </row>
    <row r="6" spans="1:5" ht="18" customHeight="1">
      <c r="A6" s="55">
        <v>15</v>
      </c>
      <c r="B6" s="56" t="s">
        <v>159</v>
      </c>
      <c r="C6" s="55">
        <v>50000</v>
      </c>
      <c r="D6" s="55">
        <f>C6</f>
        <v>50000</v>
      </c>
      <c r="E6" s="122">
        <f>C6/87000</f>
        <v>0.5747126436781609</v>
      </c>
    </row>
    <row r="7" spans="1:5" ht="18" customHeight="1">
      <c r="A7" s="55">
        <v>15</v>
      </c>
      <c r="B7" s="56" t="s">
        <v>752</v>
      </c>
      <c r="C7" s="55">
        <v>50000</v>
      </c>
      <c r="D7" s="55">
        <f>D6+C7</f>
        <v>100000</v>
      </c>
      <c r="E7" s="122">
        <f aca="true" t="shared" si="0" ref="E7:E20">C7/87000</f>
        <v>0.5747126436781609</v>
      </c>
    </row>
    <row r="8" spans="1:5" ht="18" customHeight="1">
      <c r="A8" s="55">
        <v>23</v>
      </c>
      <c r="B8" s="56" t="s">
        <v>160</v>
      </c>
      <c r="C8" s="55">
        <v>100000</v>
      </c>
      <c r="D8" s="55">
        <f>D7+C8</f>
        <v>200000</v>
      </c>
      <c r="E8" s="122">
        <f t="shared" si="0"/>
        <v>1.1494252873563218</v>
      </c>
    </row>
    <row r="9" spans="1:5" ht="18" customHeight="1">
      <c r="A9" s="55">
        <v>23</v>
      </c>
      <c r="B9" s="56" t="s">
        <v>161</v>
      </c>
      <c r="C9" s="55">
        <v>100000</v>
      </c>
      <c r="D9" s="55">
        <f aca="true" t="shared" si="1" ref="D9:D20">D8+C9</f>
        <v>300000</v>
      </c>
      <c r="E9" s="122">
        <f t="shared" si="0"/>
        <v>1.1494252873563218</v>
      </c>
    </row>
    <row r="10" spans="1:5" ht="18" customHeight="1">
      <c r="A10" s="55"/>
      <c r="B10" s="56" t="s">
        <v>162</v>
      </c>
      <c r="C10" s="55">
        <v>750000</v>
      </c>
      <c r="D10" s="55">
        <f t="shared" si="1"/>
        <v>1050000</v>
      </c>
      <c r="E10" s="122">
        <f t="shared" si="0"/>
        <v>8.620689655172415</v>
      </c>
    </row>
    <row r="11" spans="1:5" ht="18" customHeight="1">
      <c r="A11" s="37">
        <v>7</v>
      </c>
      <c r="B11" s="57" t="s">
        <v>163</v>
      </c>
      <c r="C11" s="37">
        <v>600000</v>
      </c>
      <c r="D11" s="55">
        <f t="shared" si="1"/>
        <v>1650000</v>
      </c>
      <c r="E11" s="122">
        <f t="shared" si="0"/>
        <v>6.896551724137931</v>
      </c>
    </row>
    <row r="12" spans="1:5" ht="18" customHeight="1">
      <c r="A12" s="55" t="s">
        <v>279</v>
      </c>
      <c r="B12" s="56" t="s">
        <v>164</v>
      </c>
      <c r="C12" s="55">
        <v>700000</v>
      </c>
      <c r="D12" s="55">
        <f t="shared" si="1"/>
        <v>2350000</v>
      </c>
      <c r="E12" s="122">
        <f t="shared" si="0"/>
        <v>8.045977011494253</v>
      </c>
    </row>
    <row r="13" spans="1:5" ht="18" customHeight="1">
      <c r="A13" s="55" t="s">
        <v>152</v>
      </c>
      <c r="B13" s="56" t="s">
        <v>165</v>
      </c>
      <c r="C13" s="55">
        <v>800000</v>
      </c>
      <c r="D13" s="55">
        <f t="shared" si="1"/>
        <v>3150000</v>
      </c>
      <c r="E13" s="122">
        <f t="shared" si="0"/>
        <v>9.195402298850574</v>
      </c>
    </row>
    <row r="14" spans="1:5" ht="18" customHeight="1">
      <c r="A14" s="55">
        <v>21</v>
      </c>
      <c r="B14" s="56" t="s">
        <v>745</v>
      </c>
      <c r="C14" s="55">
        <v>250000</v>
      </c>
      <c r="D14" s="55">
        <f t="shared" si="1"/>
        <v>3400000</v>
      </c>
      <c r="E14" s="122">
        <f t="shared" si="0"/>
        <v>2.8735632183908044</v>
      </c>
    </row>
    <row r="15" spans="1:5" ht="18" customHeight="1">
      <c r="A15" s="55">
        <v>21</v>
      </c>
      <c r="B15" s="56" t="s">
        <v>746</v>
      </c>
      <c r="C15" s="55">
        <v>300000</v>
      </c>
      <c r="D15" s="55">
        <f t="shared" si="1"/>
        <v>3700000</v>
      </c>
      <c r="E15" s="122">
        <f t="shared" si="0"/>
        <v>3.4482758620689653</v>
      </c>
    </row>
    <row r="16" spans="1:5" ht="18" customHeight="1">
      <c r="A16" s="55">
        <v>21</v>
      </c>
      <c r="B16" s="56" t="s">
        <v>747</v>
      </c>
      <c r="C16" s="55">
        <v>300000</v>
      </c>
      <c r="D16" s="55">
        <f t="shared" si="1"/>
        <v>4000000</v>
      </c>
      <c r="E16" s="122">
        <f t="shared" si="0"/>
        <v>3.4482758620689653</v>
      </c>
    </row>
    <row r="17" spans="1:5" ht="18" customHeight="1">
      <c r="A17" s="55">
        <v>6</v>
      </c>
      <c r="B17" s="56" t="s">
        <v>748</v>
      </c>
      <c r="C17" s="55">
        <v>300000</v>
      </c>
      <c r="D17" s="55">
        <f t="shared" si="1"/>
        <v>4300000</v>
      </c>
      <c r="E17" s="122">
        <f t="shared" si="0"/>
        <v>3.4482758620689653</v>
      </c>
    </row>
    <row r="18" spans="1:5" ht="18" customHeight="1">
      <c r="A18" s="55">
        <v>21</v>
      </c>
      <c r="B18" s="56" t="s">
        <v>749</v>
      </c>
      <c r="C18" s="55">
        <v>200000</v>
      </c>
      <c r="D18" s="55">
        <f t="shared" si="1"/>
        <v>4500000</v>
      </c>
      <c r="E18" s="122">
        <f t="shared" si="0"/>
        <v>2.2988505747126435</v>
      </c>
    </row>
    <row r="19" spans="1:5" ht="18" customHeight="1">
      <c r="A19" s="55">
        <v>21</v>
      </c>
      <c r="B19" s="56" t="s">
        <v>750</v>
      </c>
      <c r="C19" s="55">
        <v>200000</v>
      </c>
      <c r="D19" s="55">
        <f t="shared" si="1"/>
        <v>4700000</v>
      </c>
      <c r="E19" s="122">
        <f t="shared" si="0"/>
        <v>2.2988505747126435</v>
      </c>
    </row>
    <row r="20" spans="1:5" ht="18" customHeight="1">
      <c r="A20" s="37">
        <v>21</v>
      </c>
      <c r="B20" s="56" t="s">
        <v>751</v>
      </c>
      <c r="C20" s="37">
        <v>200000</v>
      </c>
      <c r="D20" s="55">
        <f t="shared" si="1"/>
        <v>4900000</v>
      </c>
      <c r="E20" s="122">
        <f t="shared" si="0"/>
        <v>2.2988505747126435</v>
      </c>
    </row>
    <row r="21" spans="1:5" s="28" customFormat="1" ht="18" customHeight="1">
      <c r="A21" s="137"/>
      <c r="B21" s="138" t="s">
        <v>166</v>
      </c>
      <c r="C21" s="137">
        <f>SUM(C6:C20)</f>
        <v>4900000</v>
      </c>
      <c r="E21" s="375">
        <f>SUM(E6:E20)</f>
        <v>56.32183908045978</v>
      </c>
    </row>
    <row r="22" spans="1:5" s="9" customFormat="1" ht="30" customHeight="1">
      <c r="A22" s="37"/>
      <c r="B22" s="119" t="s">
        <v>167</v>
      </c>
      <c r="C22" s="37"/>
      <c r="D22" s="37"/>
      <c r="E22" s="122"/>
    </row>
    <row r="23" spans="1:5" ht="18" customHeight="1">
      <c r="A23" s="59">
        <v>19</v>
      </c>
      <c r="B23" s="60" t="s">
        <v>168</v>
      </c>
      <c r="C23" s="59">
        <v>200000</v>
      </c>
      <c r="D23" s="59">
        <f>D20+C23</f>
        <v>5100000</v>
      </c>
      <c r="E23" s="122">
        <f>C23/87000</f>
        <v>2.2988505747126435</v>
      </c>
    </row>
    <row r="24" spans="1:5" ht="18" customHeight="1">
      <c r="A24" s="59">
        <v>10</v>
      </c>
      <c r="B24" s="60" t="s">
        <v>169</v>
      </c>
      <c r="C24" s="59">
        <v>400000</v>
      </c>
      <c r="D24" s="59">
        <f>D23+C24</f>
        <v>5500000</v>
      </c>
      <c r="E24" s="122">
        <f aca="true" t="shared" si="2" ref="E24:E33">C24/87000</f>
        <v>4.597701149425287</v>
      </c>
    </row>
    <row r="25" spans="1:5" ht="18" customHeight="1">
      <c r="A25" s="59">
        <v>19</v>
      </c>
      <c r="B25" s="60" t="s">
        <v>170</v>
      </c>
      <c r="C25" s="59">
        <v>200000</v>
      </c>
      <c r="D25" s="59">
        <f aca="true" t="shared" si="3" ref="D25:D33">D24+C25</f>
        <v>5700000</v>
      </c>
      <c r="E25" s="122">
        <f t="shared" si="2"/>
        <v>2.2988505747126435</v>
      </c>
    </row>
    <row r="26" spans="1:5" ht="18" customHeight="1">
      <c r="A26" s="59">
        <v>19</v>
      </c>
      <c r="B26" s="60" t="s">
        <v>171</v>
      </c>
      <c r="C26" s="59">
        <v>500000</v>
      </c>
      <c r="D26" s="59">
        <f t="shared" si="3"/>
        <v>6200000</v>
      </c>
      <c r="E26" s="122">
        <f t="shared" si="2"/>
        <v>5.747126436781609</v>
      </c>
    </row>
    <row r="27" spans="1:5" ht="18" customHeight="1">
      <c r="A27" s="59">
        <v>19</v>
      </c>
      <c r="B27" s="60" t="s">
        <v>172</v>
      </c>
      <c r="C27" s="59">
        <v>400000</v>
      </c>
      <c r="D27" s="59">
        <f t="shared" si="3"/>
        <v>6600000</v>
      </c>
      <c r="E27" s="122">
        <f t="shared" si="2"/>
        <v>4.597701149425287</v>
      </c>
    </row>
    <row r="28" spans="1:5" ht="18" customHeight="1">
      <c r="A28" s="59">
        <v>19</v>
      </c>
      <c r="B28" s="60" t="s">
        <v>173</v>
      </c>
      <c r="C28" s="59">
        <v>300000</v>
      </c>
      <c r="D28" s="59">
        <f t="shared" si="3"/>
        <v>6900000</v>
      </c>
      <c r="E28" s="122">
        <f t="shared" si="2"/>
        <v>3.4482758620689653</v>
      </c>
    </row>
    <row r="29" spans="1:5" ht="18" customHeight="1">
      <c r="A29" s="59">
        <v>19</v>
      </c>
      <c r="B29" s="60" t="s">
        <v>174</v>
      </c>
      <c r="C29" s="59">
        <v>600000</v>
      </c>
      <c r="D29" s="59">
        <f t="shared" si="3"/>
        <v>7500000</v>
      </c>
      <c r="E29" s="122">
        <f t="shared" si="2"/>
        <v>6.896551724137931</v>
      </c>
    </row>
    <row r="30" spans="1:5" ht="18" customHeight="1">
      <c r="A30" s="59">
        <v>5</v>
      </c>
      <c r="B30" s="60" t="s">
        <v>175</v>
      </c>
      <c r="C30" s="59">
        <v>300000</v>
      </c>
      <c r="D30" s="59">
        <f t="shared" si="3"/>
        <v>7800000</v>
      </c>
      <c r="E30" s="122">
        <f t="shared" si="2"/>
        <v>3.4482758620689653</v>
      </c>
    </row>
    <row r="31" spans="1:5" ht="18" customHeight="1">
      <c r="A31" s="59">
        <v>5</v>
      </c>
      <c r="B31" s="60" t="s">
        <v>176</v>
      </c>
      <c r="C31" s="59">
        <v>200000</v>
      </c>
      <c r="D31" s="59">
        <f t="shared" si="3"/>
        <v>8000000</v>
      </c>
      <c r="E31" s="122">
        <f t="shared" si="2"/>
        <v>2.2988505747126435</v>
      </c>
    </row>
    <row r="32" spans="1:5" ht="18" customHeight="1">
      <c r="A32" s="59">
        <v>9</v>
      </c>
      <c r="B32" s="60" t="s">
        <v>177</v>
      </c>
      <c r="C32" s="59">
        <v>250000</v>
      </c>
      <c r="D32" s="59">
        <f t="shared" si="3"/>
        <v>8250000</v>
      </c>
      <c r="E32" s="122">
        <f t="shared" si="2"/>
        <v>2.8735632183908044</v>
      </c>
    </row>
    <row r="33" spans="1:5" ht="18" customHeight="1">
      <c r="A33" s="59">
        <v>22</v>
      </c>
      <c r="B33" s="60" t="s">
        <v>178</v>
      </c>
      <c r="C33" s="59">
        <v>200000</v>
      </c>
      <c r="D33" s="59">
        <f t="shared" si="3"/>
        <v>8450000</v>
      </c>
      <c r="E33" s="122">
        <f t="shared" si="2"/>
        <v>2.2988505747126435</v>
      </c>
    </row>
    <row r="34" spans="1:5" s="28" customFormat="1" ht="18" customHeight="1">
      <c r="A34" s="137"/>
      <c r="B34" s="138" t="s">
        <v>179</v>
      </c>
      <c r="C34" s="137">
        <f>SUM(C23:C33)</f>
        <v>3550000</v>
      </c>
      <c r="E34" s="375">
        <f>SUM(E23:E33)</f>
        <v>40.80459770114943</v>
      </c>
    </row>
    <row r="35" spans="1:5" s="9" customFormat="1" ht="30" customHeight="1">
      <c r="A35" s="37"/>
      <c r="B35" s="119" t="s">
        <v>180</v>
      </c>
      <c r="C35" s="37"/>
      <c r="D35" s="37"/>
      <c r="E35" s="122"/>
    </row>
    <row r="36" spans="1:5" ht="18" customHeight="1">
      <c r="A36" s="61" t="s">
        <v>280</v>
      </c>
      <c r="B36" s="60" t="s">
        <v>181</v>
      </c>
      <c r="C36" s="61">
        <v>350000</v>
      </c>
      <c r="D36" s="321">
        <f>D33+C36</f>
        <v>8800000</v>
      </c>
      <c r="E36" s="122">
        <f>C36/87000</f>
        <v>4.022988505747127</v>
      </c>
    </row>
    <row r="37" spans="1:5" ht="18" customHeight="1">
      <c r="A37" s="59">
        <v>2</v>
      </c>
      <c r="B37" s="60" t="s">
        <v>182</v>
      </c>
      <c r="C37" s="59">
        <v>250000</v>
      </c>
      <c r="D37" s="321">
        <f>D36+C37</f>
        <v>9050000</v>
      </c>
      <c r="E37" s="122">
        <f aca="true" t="shared" si="4" ref="E37:E50">C37/87000</f>
        <v>2.8735632183908044</v>
      </c>
    </row>
    <row r="38" spans="1:5" ht="18" customHeight="1">
      <c r="A38" s="61">
        <v>21</v>
      </c>
      <c r="B38" s="56" t="s">
        <v>183</v>
      </c>
      <c r="C38" s="61">
        <v>20000</v>
      </c>
      <c r="D38" s="321">
        <f aca="true" t="shared" si="5" ref="D38:D50">D37+C38</f>
        <v>9070000</v>
      </c>
      <c r="E38" s="122">
        <f t="shared" si="4"/>
        <v>0.22988505747126436</v>
      </c>
    </row>
    <row r="39" spans="1:5" ht="18" customHeight="1">
      <c r="A39" s="61">
        <v>5</v>
      </c>
      <c r="B39" s="56" t="s">
        <v>184</v>
      </c>
      <c r="C39" s="61">
        <v>40000</v>
      </c>
      <c r="D39" s="321">
        <f t="shared" si="5"/>
        <v>9110000</v>
      </c>
      <c r="E39" s="122">
        <f t="shared" si="4"/>
        <v>0.45977011494252873</v>
      </c>
    </row>
    <row r="40" spans="1:5" ht="18" customHeight="1">
      <c r="A40" s="61">
        <v>5</v>
      </c>
      <c r="B40" s="56" t="s">
        <v>185</v>
      </c>
      <c r="C40" s="61">
        <v>30000</v>
      </c>
      <c r="D40" s="321">
        <f t="shared" si="5"/>
        <v>9140000</v>
      </c>
      <c r="E40" s="122">
        <f t="shared" si="4"/>
        <v>0.3448275862068966</v>
      </c>
    </row>
    <row r="41" spans="1:5" ht="18" customHeight="1">
      <c r="A41" s="61">
        <v>20</v>
      </c>
      <c r="B41" s="56" t="s">
        <v>186</v>
      </c>
      <c r="C41" s="61">
        <v>10000</v>
      </c>
      <c r="D41" s="321">
        <f t="shared" si="5"/>
        <v>9150000</v>
      </c>
      <c r="E41" s="122">
        <f t="shared" si="4"/>
        <v>0.11494252873563218</v>
      </c>
    </row>
    <row r="42" spans="1:5" ht="18" customHeight="1">
      <c r="A42" s="61">
        <v>20</v>
      </c>
      <c r="B42" s="56" t="s">
        <v>187</v>
      </c>
      <c r="C42" s="61">
        <v>15000</v>
      </c>
      <c r="D42" s="321">
        <f t="shared" si="5"/>
        <v>9165000</v>
      </c>
      <c r="E42" s="122">
        <f t="shared" si="4"/>
        <v>0.1724137931034483</v>
      </c>
    </row>
    <row r="43" spans="1:5" ht="18" customHeight="1">
      <c r="A43" s="61">
        <v>20</v>
      </c>
      <c r="B43" s="56" t="s">
        <v>188</v>
      </c>
      <c r="C43" s="61">
        <v>15000</v>
      </c>
      <c r="D43" s="321">
        <f t="shared" si="5"/>
        <v>9180000</v>
      </c>
      <c r="E43" s="122">
        <f t="shared" si="4"/>
        <v>0.1724137931034483</v>
      </c>
    </row>
    <row r="44" spans="1:5" ht="18" customHeight="1">
      <c r="A44" s="61">
        <v>20</v>
      </c>
      <c r="B44" s="56" t="s">
        <v>189</v>
      </c>
      <c r="C44" s="61">
        <v>15000</v>
      </c>
      <c r="D44" s="321">
        <f t="shared" si="5"/>
        <v>9195000</v>
      </c>
      <c r="E44" s="122">
        <f t="shared" si="4"/>
        <v>0.1724137931034483</v>
      </c>
    </row>
    <row r="45" spans="1:5" ht="18" customHeight="1">
      <c r="A45" s="61">
        <v>20</v>
      </c>
      <c r="B45" s="56" t="s">
        <v>190</v>
      </c>
      <c r="C45" s="61">
        <v>10000</v>
      </c>
      <c r="D45" s="321">
        <f t="shared" si="5"/>
        <v>9205000</v>
      </c>
      <c r="E45" s="122">
        <f t="shared" si="4"/>
        <v>0.11494252873563218</v>
      </c>
    </row>
    <row r="46" spans="1:5" ht="18" customHeight="1">
      <c r="A46" s="61">
        <v>21</v>
      </c>
      <c r="B46" s="56" t="s">
        <v>191</v>
      </c>
      <c r="C46" s="61">
        <v>10000</v>
      </c>
      <c r="D46" s="321">
        <f t="shared" si="5"/>
        <v>9215000</v>
      </c>
      <c r="E46" s="122">
        <f t="shared" si="4"/>
        <v>0.11494252873563218</v>
      </c>
    </row>
    <row r="47" spans="1:5" ht="18" customHeight="1">
      <c r="A47" s="61">
        <v>19</v>
      </c>
      <c r="B47" s="60" t="s">
        <v>192</v>
      </c>
      <c r="C47" s="61">
        <v>15000</v>
      </c>
      <c r="D47" s="321">
        <f t="shared" si="5"/>
        <v>9230000</v>
      </c>
      <c r="E47" s="122">
        <f t="shared" si="4"/>
        <v>0.1724137931034483</v>
      </c>
    </row>
    <row r="48" spans="1:5" ht="18" customHeight="1">
      <c r="A48" s="61">
        <v>19</v>
      </c>
      <c r="B48" s="60" t="s">
        <v>193</v>
      </c>
      <c r="C48" s="61">
        <v>25000</v>
      </c>
      <c r="D48" s="321">
        <f t="shared" si="5"/>
        <v>9255000</v>
      </c>
      <c r="E48" s="122">
        <f t="shared" si="4"/>
        <v>0.28735632183908044</v>
      </c>
    </row>
    <row r="49" spans="1:5" ht="18" customHeight="1">
      <c r="A49" s="61">
        <v>19</v>
      </c>
      <c r="B49" s="60" t="s">
        <v>194</v>
      </c>
      <c r="C49" s="61">
        <v>15000</v>
      </c>
      <c r="D49" s="321">
        <f t="shared" si="5"/>
        <v>9270000</v>
      </c>
      <c r="E49" s="122">
        <f t="shared" si="4"/>
        <v>0.1724137931034483</v>
      </c>
    </row>
    <row r="50" spans="1:5" ht="18" customHeight="1">
      <c r="A50" s="61">
        <v>10</v>
      </c>
      <c r="B50" s="60" t="s">
        <v>195</v>
      </c>
      <c r="C50" s="61">
        <v>30000</v>
      </c>
      <c r="D50" s="321">
        <f t="shared" si="5"/>
        <v>9300000</v>
      </c>
      <c r="E50" s="122">
        <f t="shared" si="4"/>
        <v>0.3448275862068966</v>
      </c>
    </row>
    <row r="51" spans="1:5" s="28" customFormat="1" ht="18" customHeight="1">
      <c r="A51" s="137"/>
      <c r="B51" s="29" t="s">
        <v>196</v>
      </c>
      <c r="C51" s="137">
        <f>SUM(C36:C50)</f>
        <v>850000</v>
      </c>
      <c r="E51" s="375">
        <f>SUM(E36:E50)</f>
        <v>9.770114942528737</v>
      </c>
    </row>
    <row r="52" spans="1:5" s="58" customFormat="1" ht="30" customHeight="1">
      <c r="A52" s="2"/>
      <c r="B52" s="119" t="s">
        <v>197</v>
      </c>
      <c r="C52" s="2"/>
      <c r="D52" s="2"/>
      <c r="E52" s="122"/>
    </row>
    <row r="53" spans="1:5" s="9" customFormat="1" ht="18" customHeight="1">
      <c r="A53" s="55" t="s">
        <v>281</v>
      </c>
      <c r="B53" s="56" t="s">
        <v>198</v>
      </c>
      <c r="C53" s="55">
        <v>5000000</v>
      </c>
      <c r="D53" s="55">
        <f>D50+C53</f>
        <v>14300000</v>
      </c>
      <c r="E53" s="122">
        <f>C53/87000</f>
        <v>57.47126436781609</v>
      </c>
    </row>
    <row r="54" spans="1:5" s="9" customFormat="1" ht="18" customHeight="1">
      <c r="A54" s="55">
        <v>11</v>
      </c>
      <c r="B54" s="56" t="s">
        <v>199</v>
      </c>
      <c r="C54" s="55">
        <v>1000000</v>
      </c>
      <c r="D54" s="55">
        <f>D53+C54</f>
        <v>15300000</v>
      </c>
      <c r="E54" s="122">
        <f>C54/87000</f>
        <v>11.494252873563218</v>
      </c>
    </row>
    <row r="55" spans="1:5" s="9" customFormat="1" ht="18" customHeight="1">
      <c r="A55" s="55">
        <v>7</v>
      </c>
      <c r="B55" s="56" t="s">
        <v>200</v>
      </c>
      <c r="C55" s="55">
        <v>200000</v>
      </c>
      <c r="D55" s="55">
        <f>D54+C55</f>
        <v>15500000</v>
      </c>
      <c r="E55" s="122">
        <f>C55/87000</f>
        <v>2.2988505747126435</v>
      </c>
    </row>
    <row r="56" spans="1:5" s="9" customFormat="1" ht="18" customHeight="1">
      <c r="A56" s="55">
        <v>12</v>
      </c>
      <c r="B56" s="56" t="s">
        <v>201</v>
      </c>
      <c r="C56" s="55">
        <v>1300000</v>
      </c>
      <c r="D56" s="55">
        <f>D55+C56</f>
        <v>16800000</v>
      </c>
      <c r="E56" s="122">
        <f>C56/87000</f>
        <v>14.942528735632184</v>
      </c>
    </row>
    <row r="57" spans="1:5" s="140" customFormat="1" ht="18" customHeight="1">
      <c r="A57" s="137"/>
      <c r="B57" s="139" t="s">
        <v>202</v>
      </c>
      <c r="C57" s="137">
        <f>SUM(C53:C56)</f>
        <v>7500000</v>
      </c>
      <c r="E57" s="375">
        <f>SUM(E53:E56)</f>
        <v>86.20689655172413</v>
      </c>
    </row>
    <row r="58" spans="1:5" s="58" customFormat="1" ht="30" customHeight="1">
      <c r="A58" s="2"/>
      <c r="B58" s="119" t="s">
        <v>203</v>
      </c>
      <c r="C58" s="2"/>
      <c r="D58" s="2"/>
      <c r="E58" s="122"/>
    </row>
    <row r="59" spans="1:5" s="9" customFormat="1" ht="18" customHeight="1">
      <c r="A59" s="55" t="s">
        <v>26</v>
      </c>
      <c r="B59" s="56" t="s">
        <v>204</v>
      </c>
      <c r="C59" s="55">
        <v>600000</v>
      </c>
      <c r="D59" s="55">
        <f>D56+C59</f>
        <v>17400000</v>
      </c>
      <c r="E59" s="122">
        <f>C59/87000</f>
        <v>6.896551724137931</v>
      </c>
    </row>
    <row r="60" spans="1:5" s="9" customFormat="1" ht="18" customHeight="1">
      <c r="A60" s="55" t="s">
        <v>26</v>
      </c>
      <c r="B60" s="56" t="s">
        <v>204</v>
      </c>
      <c r="C60" s="55">
        <v>400000</v>
      </c>
      <c r="D60" s="55">
        <f>D59+C60</f>
        <v>17800000</v>
      </c>
      <c r="E60" s="122">
        <f>C60/87000</f>
        <v>4.597701149425287</v>
      </c>
    </row>
    <row r="61" spans="1:5" s="140" customFormat="1" ht="18" customHeight="1">
      <c r="A61" s="137"/>
      <c r="B61" s="139" t="s">
        <v>205</v>
      </c>
      <c r="C61" s="137">
        <f>SUM(C59:C60)</f>
        <v>1000000</v>
      </c>
      <c r="D61" s="139"/>
      <c r="E61" s="375">
        <f>SUM(E59:E60)</f>
        <v>11.494252873563218</v>
      </c>
    </row>
    <row r="62" spans="1:5" s="58" customFormat="1" ht="30" customHeight="1">
      <c r="A62" s="2"/>
      <c r="B62" s="119" t="s">
        <v>206</v>
      </c>
      <c r="C62" s="2"/>
      <c r="D62" s="2"/>
      <c r="E62" s="122"/>
    </row>
    <row r="63" spans="1:5" s="9" customFormat="1" ht="18" customHeight="1">
      <c r="A63" s="62" t="s">
        <v>282</v>
      </c>
      <c r="B63" s="57" t="s">
        <v>207</v>
      </c>
      <c r="C63" s="62">
        <v>6000000</v>
      </c>
      <c r="D63" s="62">
        <f>D60+C63</f>
        <v>23800000</v>
      </c>
      <c r="E63" s="122">
        <f>C63/87000</f>
        <v>68.96551724137932</v>
      </c>
    </row>
    <row r="64" spans="1:5" s="9" customFormat="1" ht="18" customHeight="1">
      <c r="A64" s="62">
        <v>12</v>
      </c>
      <c r="B64" s="57" t="s">
        <v>208</v>
      </c>
      <c r="C64" s="62">
        <v>2500000</v>
      </c>
      <c r="D64" s="62">
        <f>D63+C64</f>
        <v>26300000</v>
      </c>
      <c r="E64" s="122">
        <f>C64/87000</f>
        <v>28.735632183908045</v>
      </c>
    </row>
    <row r="65" spans="1:5" s="9" customFormat="1" ht="18" customHeight="1">
      <c r="A65" s="62">
        <v>17</v>
      </c>
      <c r="B65" s="57" t="s">
        <v>209</v>
      </c>
      <c r="C65" s="62">
        <v>12000000</v>
      </c>
      <c r="D65" s="62">
        <f>D64+C65</f>
        <v>38300000</v>
      </c>
      <c r="E65" s="122">
        <f>C65/87000</f>
        <v>137.93103448275863</v>
      </c>
    </row>
    <row r="66" spans="1:5" s="140" customFormat="1" ht="18" customHeight="1" thickBot="1">
      <c r="A66" s="137"/>
      <c r="B66" s="139" t="s">
        <v>210</v>
      </c>
      <c r="C66" s="137">
        <f>SUM(C63:C65)</f>
        <v>20500000</v>
      </c>
      <c r="D66" s="139"/>
      <c r="E66" s="375">
        <f>SUM(E63:E65)</f>
        <v>235.632183908046</v>
      </c>
    </row>
    <row r="67" spans="1:5" ht="16.5" thickBot="1">
      <c r="A67" s="464" t="s">
        <v>211</v>
      </c>
      <c r="B67" s="382"/>
      <c r="C67" s="201">
        <f>SUM(C21,C34,C51,C57,C61,C66)</f>
        <v>38300000</v>
      </c>
      <c r="D67" s="201"/>
      <c r="E67" s="373">
        <f>+E66+E61+E57+E51+E34+E21</f>
        <v>440.2298850574713</v>
      </c>
    </row>
    <row r="68" ht="15.75">
      <c r="E68" s="123"/>
    </row>
    <row r="69" ht="15.75">
      <c r="E69" s="104"/>
    </row>
  </sheetData>
  <mergeCells count="4">
    <mergeCell ref="F3:G3"/>
    <mergeCell ref="A1:E1"/>
    <mergeCell ref="A67:B67"/>
    <mergeCell ref="A2:E2"/>
  </mergeCells>
  <printOptions horizontalCentered="1" verticalCentered="1"/>
  <pageMargins left="0.7480314960629921" right="0.7480314960629921" top="0.3937007874015748" bottom="0.3937007874015748" header="0.5118110236220472" footer="0.5118110236220472"/>
  <pageSetup horizontalDpi="600" verticalDpi="600" orientation="portrait" scale="64" r:id="rId1"/>
</worksheet>
</file>

<file path=xl/worksheets/sheet11.xml><?xml version="1.0" encoding="utf-8"?>
<worksheet xmlns="http://schemas.openxmlformats.org/spreadsheetml/2006/main" xmlns:r="http://schemas.openxmlformats.org/officeDocument/2006/relationships">
  <sheetPr>
    <pageSetUpPr fitToPage="1"/>
  </sheetPr>
  <dimension ref="A1:I63"/>
  <sheetViews>
    <sheetView view="pageBreakPreview" zoomScale="70" zoomScaleSheetLayoutView="70" workbookViewId="0" topLeftCell="A1">
      <selection activeCell="A1" sqref="A1:F1"/>
    </sheetView>
  </sheetViews>
  <sheetFormatPr defaultColWidth="9.140625" defaultRowHeight="12.75"/>
  <cols>
    <col min="1" max="1" width="11.28125" style="63" customWidth="1"/>
    <col min="2" max="2" width="36.421875" style="82" customWidth="1"/>
    <col min="3" max="3" width="46.28125" style="63" customWidth="1"/>
    <col min="4" max="5" width="18.57421875" style="144" customWidth="1"/>
    <col min="6" max="6" width="15.7109375" style="10" customWidth="1"/>
    <col min="7" max="7" width="12.00390625" style="10" bestFit="1" customWidth="1"/>
    <col min="8" max="8" width="12.57421875" style="63" customWidth="1"/>
    <col min="9" max="9" width="10.7109375" style="63" customWidth="1"/>
    <col min="10" max="16384" width="9.140625" style="63" customWidth="1"/>
  </cols>
  <sheetData>
    <row r="1" spans="1:9" ht="15.75">
      <c r="A1" s="394" t="s">
        <v>305</v>
      </c>
      <c r="B1" s="467"/>
      <c r="C1" s="467"/>
      <c r="D1" s="467"/>
      <c r="E1" s="467"/>
      <c r="F1" s="467"/>
      <c r="G1" s="112"/>
      <c r="H1" s="112"/>
      <c r="I1" s="112"/>
    </row>
    <row r="2" spans="1:6" s="363" customFormat="1" ht="30" customHeight="1">
      <c r="A2" s="465" t="s">
        <v>814</v>
      </c>
      <c r="B2" s="465"/>
      <c r="C2" s="465"/>
      <c r="D2" s="465"/>
      <c r="E2" s="465"/>
      <c r="F2" s="468"/>
    </row>
    <row r="3" spans="1:9" ht="30" customHeight="1">
      <c r="A3" s="473" t="s">
        <v>54</v>
      </c>
      <c r="B3" s="475"/>
      <c r="C3" s="475"/>
      <c r="D3" s="141"/>
      <c r="E3" s="141"/>
      <c r="F3" s="19"/>
      <c r="G3" s="9"/>
      <c r="I3" s="9"/>
    </row>
    <row r="4" spans="1:8" s="16" customFormat="1" ht="31.5">
      <c r="A4" s="323" t="s">
        <v>23</v>
      </c>
      <c r="B4" s="114" t="s">
        <v>213</v>
      </c>
      <c r="C4" s="65"/>
      <c r="D4" s="115" t="s">
        <v>532</v>
      </c>
      <c r="E4" s="20" t="s">
        <v>663</v>
      </c>
      <c r="F4" s="324" t="s">
        <v>542</v>
      </c>
      <c r="G4" s="58"/>
      <c r="H4" s="58"/>
    </row>
    <row r="5" spans="1:6" ht="15.75">
      <c r="A5" s="61" t="s">
        <v>283</v>
      </c>
      <c r="B5" s="80" t="s">
        <v>55</v>
      </c>
      <c r="C5" s="30" t="s">
        <v>56</v>
      </c>
      <c r="D5" s="142">
        <v>30000</v>
      </c>
      <c r="E5" s="142">
        <f>D5</f>
        <v>30000</v>
      </c>
      <c r="F5" s="116">
        <f>D5/87000</f>
        <v>0.3448275862068966</v>
      </c>
    </row>
    <row r="6" spans="1:6" ht="15.75">
      <c r="A6" s="61">
        <v>21</v>
      </c>
      <c r="B6" s="80" t="s">
        <v>57</v>
      </c>
      <c r="C6" s="30" t="s">
        <v>56</v>
      </c>
      <c r="D6" s="142">
        <v>30000</v>
      </c>
      <c r="E6" s="142">
        <f aca="true" t="shared" si="0" ref="E6:E12">E5+D6</f>
        <v>60000</v>
      </c>
      <c r="F6" s="116">
        <f aca="true" t="shared" si="1" ref="F6:F12">D6/87000</f>
        <v>0.3448275862068966</v>
      </c>
    </row>
    <row r="7" spans="1:6" ht="15.75">
      <c r="A7" s="61">
        <v>13</v>
      </c>
      <c r="B7" s="80" t="s">
        <v>58</v>
      </c>
      <c r="C7" s="30" t="s">
        <v>59</v>
      </c>
      <c r="D7" s="142">
        <v>20000</v>
      </c>
      <c r="E7" s="142">
        <f t="shared" si="0"/>
        <v>80000</v>
      </c>
      <c r="F7" s="116">
        <f t="shared" si="1"/>
        <v>0.22988505747126436</v>
      </c>
    </row>
    <row r="8" spans="1:6" ht="15.75">
      <c r="A8" s="61">
        <v>18</v>
      </c>
      <c r="B8" s="80" t="s">
        <v>60</v>
      </c>
      <c r="C8" s="30" t="s">
        <v>61</v>
      </c>
      <c r="D8" s="142">
        <v>70000</v>
      </c>
      <c r="E8" s="142">
        <f t="shared" si="0"/>
        <v>150000</v>
      </c>
      <c r="F8" s="116">
        <f t="shared" si="1"/>
        <v>0.8045977011494253</v>
      </c>
    </row>
    <row r="9" spans="1:6" ht="15.75">
      <c r="A9" s="61">
        <v>17</v>
      </c>
      <c r="B9" s="80" t="s">
        <v>62</v>
      </c>
      <c r="C9" s="30" t="s">
        <v>59</v>
      </c>
      <c r="D9" s="142">
        <v>20000</v>
      </c>
      <c r="E9" s="142">
        <f t="shared" si="0"/>
        <v>170000</v>
      </c>
      <c r="F9" s="116">
        <f t="shared" si="1"/>
        <v>0.22988505747126436</v>
      </c>
    </row>
    <row r="10" spans="1:6" ht="15.75">
      <c r="A10" s="61">
        <v>17</v>
      </c>
      <c r="B10" s="80" t="s">
        <v>63</v>
      </c>
      <c r="C10" s="30" t="s">
        <v>59</v>
      </c>
      <c r="D10" s="142">
        <v>20000</v>
      </c>
      <c r="E10" s="142">
        <f t="shared" si="0"/>
        <v>190000</v>
      </c>
      <c r="F10" s="116">
        <f t="shared" si="1"/>
        <v>0.22988505747126436</v>
      </c>
    </row>
    <row r="11" spans="1:6" ht="15.75">
      <c r="A11" s="61">
        <v>16</v>
      </c>
      <c r="B11" s="80" t="s">
        <v>64</v>
      </c>
      <c r="C11" s="30" t="s">
        <v>59</v>
      </c>
      <c r="D11" s="142">
        <v>20000</v>
      </c>
      <c r="E11" s="142">
        <f t="shared" si="0"/>
        <v>210000</v>
      </c>
      <c r="F11" s="116">
        <f t="shared" si="1"/>
        <v>0.22988505747126436</v>
      </c>
    </row>
    <row r="12" spans="1:6" ht="15.75">
      <c r="A12" s="61">
        <v>20</v>
      </c>
      <c r="B12" s="80" t="s">
        <v>65</v>
      </c>
      <c r="C12" s="30" t="s">
        <v>66</v>
      </c>
      <c r="D12" s="142">
        <v>5000</v>
      </c>
      <c r="E12" s="142">
        <f t="shared" si="0"/>
        <v>215000</v>
      </c>
      <c r="F12" s="116">
        <f t="shared" si="1"/>
        <v>0.05747126436781609</v>
      </c>
    </row>
    <row r="13" spans="1:6" ht="30" customHeight="1">
      <c r="A13" s="473" t="s">
        <v>67</v>
      </c>
      <c r="B13" s="472"/>
      <c r="C13" s="474"/>
      <c r="D13" s="132"/>
      <c r="E13" s="132"/>
      <c r="F13" s="116"/>
    </row>
    <row r="14" spans="1:6" ht="15.75">
      <c r="A14" s="61">
        <v>14</v>
      </c>
      <c r="B14" s="80" t="s">
        <v>2</v>
      </c>
      <c r="C14" s="30" t="s">
        <v>56</v>
      </c>
      <c r="D14" s="142">
        <v>25000</v>
      </c>
      <c r="E14" s="142">
        <f>E12+D14</f>
        <v>240000</v>
      </c>
      <c r="F14" s="116">
        <f>D14/87000</f>
        <v>0.28735632183908044</v>
      </c>
    </row>
    <row r="15" spans="1:6" ht="15.75">
      <c r="A15" s="61">
        <v>14</v>
      </c>
      <c r="B15" s="80" t="s">
        <v>3</v>
      </c>
      <c r="C15" s="30" t="s">
        <v>56</v>
      </c>
      <c r="D15" s="142">
        <v>25000</v>
      </c>
      <c r="E15" s="142">
        <f>E14+D15</f>
        <v>265000</v>
      </c>
      <c r="F15" s="116">
        <f aca="true" t="shared" si="2" ref="F15:F35">D15/87000</f>
        <v>0.28735632183908044</v>
      </c>
    </row>
    <row r="16" spans="1:6" ht="15.75">
      <c r="A16" s="61">
        <v>18</v>
      </c>
      <c r="B16" s="80" t="s">
        <v>68</v>
      </c>
      <c r="C16" s="30" t="s">
        <v>59</v>
      </c>
      <c r="D16" s="142">
        <v>17000</v>
      </c>
      <c r="E16" s="142">
        <f>E15+D16</f>
        <v>282000</v>
      </c>
      <c r="F16" s="116">
        <f t="shared" si="2"/>
        <v>0.19540229885057472</v>
      </c>
    </row>
    <row r="17" spans="1:6" ht="15.75">
      <c r="A17" s="61">
        <v>10</v>
      </c>
      <c r="B17" s="156" t="s">
        <v>69</v>
      </c>
      <c r="C17" s="32" t="s">
        <v>70</v>
      </c>
      <c r="D17" s="142">
        <v>5000</v>
      </c>
      <c r="E17" s="142">
        <f aca="true" t="shared" si="3" ref="E17:E35">E16+D17</f>
        <v>287000</v>
      </c>
      <c r="F17" s="116">
        <f t="shared" si="2"/>
        <v>0.05747126436781609</v>
      </c>
    </row>
    <row r="18" spans="1:6" ht="15.75">
      <c r="A18" s="61">
        <v>20</v>
      </c>
      <c r="B18" s="156" t="s">
        <v>71</v>
      </c>
      <c r="C18" s="32" t="s">
        <v>70</v>
      </c>
      <c r="D18" s="142">
        <v>5000</v>
      </c>
      <c r="E18" s="142">
        <f t="shared" si="3"/>
        <v>292000</v>
      </c>
      <c r="F18" s="116">
        <f t="shared" si="2"/>
        <v>0.05747126436781609</v>
      </c>
    </row>
    <row r="19" spans="1:6" ht="15.75">
      <c r="A19" s="61">
        <v>8</v>
      </c>
      <c r="B19" s="156" t="s">
        <v>72</v>
      </c>
      <c r="C19" s="32" t="s">
        <v>70</v>
      </c>
      <c r="D19" s="142">
        <v>5000</v>
      </c>
      <c r="E19" s="142">
        <f t="shared" si="3"/>
        <v>297000</v>
      </c>
      <c r="F19" s="116">
        <f t="shared" si="2"/>
        <v>0.05747126436781609</v>
      </c>
    </row>
    <row r="20" spans="1:6" ht="15.75">
      <c r="A20" s="61" t="s">
        <v>283</v>
      </c>
      <c r="B20" s="156" t="s">
        <v>73</v>
      </c>
      <c r="C20" s="32" t="s">
        <v>70</v>
      </c>
      <c r="D20" s="142">
        <v>5000</v>
      </c>
      <c r="E20" s="142">
        <f t="shared" si="3"/>
        <v>302000</v>
      </c>
      <c r="F20" s="116">
        <f t="shared" si="2"/>
        <v>0.05747126436781609</v>
      </c>
    </row>
    <row r="21" spans="1:6" ht="15.75">
      <c r="A21" s="61">
        <v>17</v>
      </c>
      <c r="B21" s="156" t="s">
        <v>74</v>
      </c>
      <c r="C21" s="30" t="s">
        <v>56</v>
      </c>
      <c r="D21" s="142">
        <v>35000</v>
      </c>
      <c r="E21" s="142">
        <f t="shared" si="3"/>
        <v>337000</v>
      </c>
      <c r="F21" s="116">
        <f t="shared" si="2"/>
        <v>0.40229885057471265</v>
      </c>
    </row>
    <row r="22" spans="1:6" ht="15.75">
      <c r="A22" s="61">
        <v>7</v>
      </c>
      <c r="B22" s="156" t="s">
        <v>4</v>
      </c>
      <c r="C22" s="32" t="s">
        <v>70</v>
      </c>
      <c r="D22" s="142">
        <v>5000</v>
      </c>
      <c r="E22" s="142">
        <f t="shared" si="3"/>
        <v>342000</v>
      </c>
      <c r="F22" s="116">
        <f t="shared" si="2"/>
        <v>0.05747126436781609</v>
      </c>
    </row>
    <row r="23" spans="1:6" ht="15.75">
      <c r="A23" s="61">
        <v>7</v>
      </c>
      <c r="B23" s="156" t="s">
        <v>75</v>
      </c>
      <c r="C23" s="32" t="s">
        <v>70</v>
      </c>
      <c r="D23" s="142">
        <v>5000</v>
      </c>
      <c r="E23" s="142">
        <f t="shared" si="3"/>
        <v>347000</v>
      </c>
      <c r="F23" s="116">
        <f t="shared" si="2"/>
        <v>0.05747126436781609</v>
      </c>
    </row>
    <row r="24" spans="1:6" ht="15.75">
      <c r="A24" s="61">
        <v>9</v>
      </c>
      <c r="B24" s="156" t="s">
        <v>76</v>
      </c>
      <c r="C24" s="32" t="s">
        <v>70</v>
      </c>
      <c r="D24" s="142">
        <v>5000</v>
      </c>
      <c r="E24" s="142">
        <f t="shared" si="3"/>
        <v>352000</v>
      </c>
      <c r="F24" s="116">
        <f t="shared" si="2"/>
        <v>0.05747126436781609</v>
      </c>
    </row>
    <row r="25" spans="1:6" ht="15.75">
      <c r="A25" s="61">
        <v>13</v>
      </c>
      <c r="B25" s="156" t="s">
        <v>77</v>
      </c>
      <c r="C25" s="30" t="s">
        <v>56</v>
      </c>
      <c r="D25" s="142">
        <v>35000</v>
      </c>
      <c r="E25" s="142">
        <f t="shared" si="3"/>
        <v>387000</v>
      </c>
      <c r="F25" s="116">
        <f t="shared" si="2"/>
        <v>0.40229885057471265</v>
      </c>
    </row>
    <row r="26" spans="1:6" ht="15.75">
      <c r="A26" s="61" t="s">
        <v>284</v>
      </c>
      <c r="B26" s="156" t="s">
        <v>78</v>
      </c>
      <c r="C26" s="32" t="s">
        <v>70</v>
      </c>
      <c r="D26" s="142">
        <v>5000</v>
      </c>
      <c r="E26" s="142">
        <f t="shared" si="3"/>
        <v>392000</v>
      </c>
      <c r="F26" s="116">
        <f t="shared" si="2"/>
        <v>0.05747126436781609</v>
      </c>
    </row>
    <row r="27" spans="1:6" ht="15.75">
      <c r="A27" s="61">
        <v>8</v>
      </c>
      <c r="B27" s="156" t="s">
        <v>79</v>
      </c>
      <c r="C27" s="32" t="s">
        <v>70</v>
      </c>
      <c r="D27" s="142">
        <v>5000</v>
      </c>
      <c r="E27" s="142">
        <f t="shared" si="3"/>
        <v>397000</v>
      </c>
      <c r="F27" s="116">
        <f t="shared" si="2"/>
        <v>0.05747126436781609</v>
      </c>
    </row>
    <row r="28" spans="1:6" ht="15.75">
      <c r="A28" s="61">
        <v>2</v>
      </c>
      <c r="B28" s="156" t="s">
        <v>80</v>
      </c>
      <c r="C28" s="32" t="s">
        <v>70</v>
      </c>
      <c r="D28" s="142">
        <v>5000</v>
      </c>
      <c r="E28" s="142">
        <f t="shared" si="3"/>
        <v>402000</v>
      </c>
      <c r="F28" s="116">
        <f t="shared" si="2"/>
        <v>0.05747126436781609</v>
      </c>
    </row>
    <row r="29" spans="1:6" ht="15.75">
      <c r="A29" s="61">
        <v>14</v>
      </c>
      <c r="B29" s="156" t="s">
        <v>81</v>
      </c>
      <c r="C29" s="32" t="s">
        <v>70</v>
      </c>
      <c r="D29" s="142">
        <v>5000</v>
      </c>
      <c r="E29" s="142">
        <f t="shared" si="3"/>
        <v>407000</v>
      </c>
      <c r="F29" s="116">
        <f t="shared" si="2"/>
        <v>0.05747126436781609</v>
      </c>
    </row>
    <row r="30" spans="1:6" ht="15.75">
      <c r="A30" s="61">
        <v>14</v>
      </c>
      <c r="B30" s="156" t="s">
        <v>82</v>
      </c>
      <c r="C30" s="32" t="s">
        <v>70</v>
      </c>
      <c r="D30" s="142">
        <v>5000</v>
      </c>
      <c r="E30" s="142">
        <f t="shared" si="3"/>
        <v>412000</v>
      </c>
      <c r="F30" s="116">
        <f t="shared" si="2"/>
        <v>0.05747126436781609</v>
      </c>
    </row>
    <row r="31" spans="1:6" ht="15.75">
      <c r="A31" s="61" t="s">
        <v>285</v>
      </c>
      <c r="B31" s="156" t="s">
        <v>83</v>
      </c>
      <c r="C31" s="32" t="s">
        <v>70</v>
      </c>
      <c r="D31" s="142">
        <v>5000</v>
      </c>
      <c r="E31" s="142">
        <f t="shared" si="3"/>
        <v>417000</v>
      </c>
      <c r="F31" s="116">
        <f t="shared" si="2"/>
        <v>0.05747126436781609</v>
      </c>
    </row>
    <row r="32" spans="1:6" ht="15.75">
      <c r="A32" s="61">
        <v>1</v>
      </c>
      <c r="B32" s="156" t="s">
        <v>84</v>
      </c>
      <c r="C32" s="32" t="s">
        <v>70</v>
      </c>
      <c r="D32" s="142">
        <v>5000</v>
      </c>
      <c r="E32" s="142">
        <f t="shared" si="3"/>
        <v>422000</v>
      </c>
      <c r="F32" s="116">
        <f t="shared" si="2"/>
        <v>0.05747126436781609</v>
      </c>
    </row>
    <row r="33" spans="1:6" ht="15.75">
      <c r="A33" s="61">
        <v>9</v>
      </c>
      <c r="B33" s="156" t="s">
        <v>85</v>
      </c>
      <c r="C33" s="32" t="s">
        <v>70</v>
      </c>
      <c r="D33" s="142">
        <v>5000</v>
      </c>
      <c r="E33" s="142">
        <f t="shared" si="3"/>
        <v>427000</v>
      </c>
      <c r="F33" s="116">
        <f t="shared" si="2"/>
        <v>0.05747126436781609</v>
      </c>
    </row>
    <row r="34" spans="1:6" ht="15.75">
      <c r="A34" s="61" t="s">
        <v>286</v>
      </c>
      <c r="B34" s="156" t="s">
        <v>86</v>
      </c>
      <c r="C34" s="32" t="s">
        <v>70</v>
      </c>
      <c r="D34" s="142">
        <v>5000</v>
      </c>
      <c r="E34" s="142">
        <f t="shared" si="3"/>
        <v>432000</v>
      </c>
      <c r="F34" s="116">
        <f t="shared" si="2"/>
        <v>0.05747126436781609</v>
      </c>
    </row>
    <row r="35" spans="1:6" ht="15.75">
      <c r="A35" s="61">
        <v>14</v>
      </c>
      <c r="B35" s="156" t="s">
        <v>87</v>
      </c>
      <c r="C35" s="30" t="s">
        <v>56</v>
      </c>
      <c r="D35" s="142">
        <v>35000</v>
      </c>
      <c r="E35" s="142">
        <f t="shared" si="3"/>
        <v>467000</v>
      </c>
      <c r="F35" s="116">
        <f t="shared" si="2"/>
        <v>0.40229885057471265</v>
      </c>
    </row>
    <row r="36" spans="1:6" ht="30" customHeight="1">
      <c r="A36" s="471" t="s">
        <v>742</v>
      </c>
      <c r="B36" s="472"/>
      <c r="C36" s="472"/>
      <c r="D36" s="143"/>
      <c r="E36" s="143"/>
      <c r="F36" s="116"/>
    </row>
    <row r="37" spans="1:6" ht="15.75">
      <c r="A37" s="61">
        <v>18</v>
      </c>
      <c r="B37" s="80" t="s">
        <v>88</v>
      </c>
      <c r="C37" s="30"/>
      <c r="D37" s="142">
        <v>100000</v>
      </c>
      <c r="E37" s="142">
        <f>E35+D37</f>
        <v>567000</v>
      </c>
      <c r="F37" s="116">
        <f>D37/87000</f>
        <v>1.1494252873563218</v>
      </c>
    </row>
    <row r="38" spans="1:6" ht="15.75">
      <c r="A38" s="61">
        <v>18</v>
      </c>
      <c r="B38" s="80" t="s">
        <v>89</v>
      </c>
      <c r="C38" s="30"/>
      <c r="D38" s="142">
        <v>90000</v>
      </c>
      <c r="E38" s="142">
        <f>E37+D38</f>
        <v>657000</v>
      </c>
      <c r="F38" s="116">
        <f aca="true" t="shared" si="4" ref="F38:F60">D38/87000</f>
        <v>1.0344827586206897</v>
      </c>
    </row>
    <row r="39" spans="1:6" ht="15.75">
      <c r="A39" s="61" t="s">
        <v>287</v>
      </c>
      <c r="B39" s="80" t="s">
        <v>90</v>
      </c>
      <c r="C39" s="30"/>
      <c r="D39" s="142">
        <v>75000</v>
      </c>
      <c r="E39" s="142">
        <f aca="true" t="shared" si="5" ref="E39:E60">E38+D39</f>
        <v>732000</v>
      </c>
      <c r="F39" s="116">
        <f t="shared" si="4"/>
        <v>0.8620689655172413</v>
      </c>
    </row>
    <row r="40" spans="1:6" ht="15.75">
      <c r="A40" s="61" t="s">
        <v>152</v>
      </c>
      <c r="B40" s="80" t="s">
        <v>91</v>
      </c>
      <c r="C40" s="30"/>
      <c r="D40" s="142">
        <v>120000</v>
      </c>
      <c r="E40" s="142">
        <f t="shared" si="5"/>
        <v>852000</v>
      </c>
      <c r="F40" s="116">
        <f t="shared" si="4"/>
        <v>1.3793103448275863</v>
      </c>
    </row>
    <row r="41" spans="1:6" ht="15.75">
      <c r="A41" s="61">
        <v>14</v>
      </c>
      <c r="B41" s="80" t="s">
        <v>92</v>
      </c>
      <c r="C41" s="30"/>
      <c r="D41" s="142">
        <v>90000</v>
      </c>
      <c r="E41" s="142">
        <f t="shared" si="5"/>
        <v>942000</v>
      </c>
      <c r="F41" s="116">
        <f t="shared" si="4"/>
        <v>1.0344827586206897</v>
      </c>
    </row>
    <row r="42" spans="1:6" ht="15.75">
      <c r="A42" s="61" t="s">
        <v>288</v>
      </c>
      <c r="B42" s="80" t="s">
        <v>93</v>
      </c>
      <c r="C42" s="30"/>
      <c r="D42" s="142">
        <v>80000</v>
      </c>
      <c r="E42" s="142">
        <f t="shared" si="5"/>
        <v>1022000</v>
      </c>
      <c r="F42" s="116">
        <f t="shared" si="4"/>
        <v>0.9195402298850575</v>
      </c>
    </row>
    <row r="43" spans="1:6" ht="15.75">
      <c r="A43" s="61">
        <v>11</v>
      </c>
      <c r="B43" s="80" t="s">
        <v>94</v>
      </c>
      <c r="C43" s="30"/>
      <c r="D43" s="142">
        <v>20000</v>
      </c>
      <c r="E43" s="142">
        <f t="shared" si="5"/>
        <v>1042000</v>
      </c>
      <c r="F43" s="116">
        <f t="shared" si="4"/>
        <v>0.22988505747126436</v>
      </c>
    </row>
    <row r="44" spans="1:6" ht="15.75">
      <c r="A44" s="61">
        <v>12</v>
      </c>
      <c r="B44" s="80" t="s">
        <v>95</v>
      </c>
      <c r="C44" s="30"/>
      <c r="D44" s="142">
        <v>25000</v>
      </c>
      <c r="E44" s="142">
        <f t="shared" si="5"/>
        <v>1067000</v>
      </c>
      <c r="F44" s="116">
        <f t="shared" si="4"/>
        <v>0.28735632183908044</v>
      </c>
    </row>
    <row r="45" spans="1:6" ht="15.75">
      <c r="A45" s="61">
        <v>17</v>
      </c>
      <c r="B45" s="80" t="s">
        <v>96</v>
      </c>
      <c r="C45" s="30"/>
      <c r="D45" s="142">
        <v>20000</v>
      </c>
      <c r="E45" s="142">
        <f t="shared" si="5"/>
        <v>1087000</v>
      </c>
      <c r="F45" s="116">
        <f t="shared" si="4"/>
        <v>0.22988505747126436</v>
      </c>
    </row>
    <row r="46" spans="1:6" ht="15.75">
      <c r="A46" s="61" t="s">
        <v>288</v>
      </c>
      <c r="B46" s="80" t="s">
        <v>97</v>
      </c>
      <c r="C46" s="30"/>
      <c r="D46" s="142">
        <v>25000</v>
      </c>
      <c r="E46" s="142">
        <f t="shared" si="5"/>
        <v>1112000</v>
      </c>
      <c r="F46" s="116">
        <f t="shared" si="4"/>
        <v>0.28735632183908044</v>
      </c>
    </row>
    <row r="47" spans="1:6" ht="15.75">
      <c r="A47" s="61">
        <v>8</v>
      </c>
      <c r="B47" s="80" t="s">
        <v>98</v>
      </c>
      <c r="C47" s="30"/>
      <c r="D47" s="142">
        <v>25000</v>
      </c>
      <c r="E47" s="142">
        <f t="shared" si="5"/>
        <v>1137000</v>
      </c>
      <c r="F47" s="116">
        <f t="shared" si="4"/>
        <v>0.28735632183908044</v>
      </c>
    </row>
    <row r="48" spans="1:6" ht="15.75">
      <c r="A48" s="61">
        <v>14</v>
      </c>
      <c r="B48" s="80" t="s">
        <v>99</v>
      </c>
      <c r="C48" s="30"/>
      <c r="D48" s="142">
        <v>75000</v>
      </c>
      <c r="E48" s="142">
        <f t="shared" si="5"/>
        <v>1212000</v>
      </c>
      <c r="F48" s="116">
        <f t="shared" si="4"/>
        <v>0.8620689655172413</v>
      </c>
    </row>
    <row r="49" spans="1:6" ht="15.75">
      <c r="A49" s="61">
        <v>13</v>
      </c>
      <c r="B49" s="80" t="s">
        <v>100</v>
      </c>
      <c r="C49" s="30"/>
      <c r="D49" s="142">
        <v>50000</v>
      </c>
      <c r="E49" s="142">
        <f t="shared" si="5"/>
        <v>1262000</v>
      </c>
      <c r="F49" s="116">
        <f t="shared" si="4"/>
        <v>0.5747126436781609</v>
      </c>
    </row>
    <row r="50" spans="1:6" ht="15.75">
      <c r="A50" s="61">
        <v>11</v>
      </c>
      <c r="B50" s="80" t="s">
        <v>101</v>
      </c>
      <c r="C50" s="30"/>
      <c r="D50" s="142">
        <v>110000</v>
      </c>
      <c r="E50" s="142">
        <f t="shared" si="5"/>
        <v>1372000</v>
      </c>
      <c r="F50" s="116">
        <f t="shared" si="4"/>
        <v>1.264367816091954</v>
      </c>
    </row>
    <row r="51" spans="1:6" ht="15.75">
      <c r="A51" s="61">
        <v>8</v>
      </c>
      <c r="B51" s="80" t="s">
        <v>102</v>
      </c>
      <c r="C51" s="30"/>
      <c r="D51" s="142">
        <v>80000</v>
      </c>
      <c r="E51" s="142">
        <f t="shared" si="5"/>
        <v>1452000</v>
      </c>
      <c r="F51" s="116">
        <f t="shared" si="4"/>
        <v>0.9195402298850575</v>
      </c>
    </row>
    <row r="52" spans="1:6" ht="15.75">
      <c r="A52" s="61">
        <v>14</v>
      </c>
      <c r="B52" s="80" t="s">
        <v>5</v>
      </c>
      <c r="C52" s="30"/>
      <c r="D52" s="142">
        <v>25000</v>
      </c>
      <c r="E52" s="142">
        <f t="shared" si="5"/>
        <v>1477000</v>
      </c>
      <c r="F52" s="116">
        <f t="shared" si="4"/>
        <v>0.28735632183908044</v>
      </c>
    </row>
    <row r="53" spans="1:6" ht="15.75">
      <c r="A53" s="61">
        <v>14</v>
      </c>
      <c r="B53" s="80" t="s">
        <v>6</v>
      </c>
      <c r="C53" s="30"/>
      <c r="D53" s="142">
        <v>25000</v>
      </c>
      <c r="E53" s="142">
        <f t="shared" si="5"/>
        <v>1502000</v>
      </c>
      <c r="F53" s="116">
        <f t="shared" si="4"/>
        <v>0.28735632183908044</v>
      </c>
    </row>
    <row r="54" spans="1:6" ht="15.75">
      <c r="A54" s="61">
        <v>14</v>
      </c>
      <c r="B54" s="80" t="s">
        <v>103</v>
      </c>
      <c r="C54" s="30"/>
      <c r="D54" s="142">
        <v>25000</v>
      </c>
      <c r="E54" s="142">
        <f t="shared" si="5"/>
        <v>1527000</v>
      </c>
      <c r="F54" s="116">
        <f t="shared" si="4"/>
        <v>0.28735632183908044</v>
      </c>
    </row>
    <row r="55" spans="1:6" ht="15.75">
      <c r="A55" s="61">
        <v>12</v>
      </c>
      <c r="B55" s="80" t="s">
        <v>104</v>
      </c>
      <c r="C55" s="30"/>
      <c r="D55" s="142">
        <v>25000</v>
      </c>
      <c r="E55" s="142">
        <f t="shared" si="5"/>
        <v>1552000</v>
      </c>
      <c r="F55" s="116">
        <f t="shared" si="4"/>
        <v>0.28735632183908044</v>
      </c>
    </row>
    <row r="56" spans="1:6" ht="15.75">
      <c r="A56" s="61">
        <v>17</v>
      </c>
      <c r="B56" s="80" t="s">
        <v>105</v>
      </c>
      <c r="C56" s="30"/>
      <c r="D56" s="142">
        <v>100000</v>
      </c>
      <c r="E56" s="142">
        <f t="shared" si="5"/>
        <v>1652000</v>
      </c>
      <c r="F56" s="116">
        <f t="shared" si="4"/>
        <v>1.1494252873563218</v>
      </c>
    </row>
    <row r="57" spans="1:6" ht="15.75">
      <c r="A57" s="61">
        <v>10</v>
      </c>
      <c r="B57" s="80" t="s">
        <v>106</v>
      </c>
      <c r="C57" s="30"/>
      <c r="D57" s="142">
        <v>100000</v>
      </c>
      <c r="E57" s="142">
        <f t="shared" si="5"/>
        <v>1752000</v>
      </c>
      <c r="F57" s="116">
        <f t="shared" si="4"/>
        <v>1.1494252873563218</v>
      </c>
    </row>
    <row r="58" spans="1:6" ht="15.75">
      <c r="A58" s="61">
        <v>10</v>
      </c>
      <c r="B58" s="80" t="s">
        <v>107</v>
      </c>
      <c r="C58" s="30"/>
      <c r="D58" s="142">
        <v>100000</v>
      </c>
      <c r="E58" s="142">
        <f t="shared" si="5"/>
        <v>1852000</v>
      </c>
      <c r="F58" s="116">
        <f t="shared" si="4"/>
        <v>1.1494252873563218</v>
      </c>
    </row>
    <row r="59" spans="1:6" ht="15.75">
      <c r="A59" s="61">
        <v>10</v>
      </c>
      <c r="B59" s="80" t="s">
        <v>108</v>
      </c>
      <c r="C59" s="30"/>
      <c r="D59" s="142">
        <v>150000</v>
      </c>
      <c r="E59" s="142">
        <f t="shared" si="5"/>
        <v>2002000</v>
      </c>
      <c r="F59" s="116">
        <f t="shared" si="4"/>
        <v>1.7241379310344827</v>
      </c>
    </row>
    <row r="60" spans="1:6" ht="16.5" thickBot="1">
      <c r="A60" s="202">
        <v>20</v>
      </c>
      <c r="B60" s="203" t="s">
        <v>109</v>
      </c>
      <c r="C60" s="204"/>
      <c r="D60" s="205">
        <v>150000</v>
      </c>
      <c r="E60" s="142">
        <f t="shared" si="5"/>
        <v>2152000</v>
      </c>
      <c r="F60" s="116">
        <f t="shared" si="4"/>
        <v>1.7241379310344827</v>
      </c>
    </row>
    <row r="61" spans="1:6" ht="16.5" thickBot="1">
      <c r="A61" s="464" t="s">
        <v>211</v>
      </c>
      <c r="B61" s="469"/>
      <c r="C61" s="470"/>
      <c r="D61" s="207">
        <f>SUM(D5:D60)</f>
        <v>2152000</v>
      </c>
      <c r="E61" s="322"/>
      <c r="F61" s="376">
        <f>SUM(F5:F60)</f>
        <v>24.73563218390806</v>
      </c>
    </row>
    <row r="62" ht="15.75">
      <c r="F62" s="206"/>
    </row>
    <row r="63" ht="15.75">
      <c r="F63" s="117"/>
    </row>
  </sheetData>
  <mergeCells count="6">
    <mergeCell ref="A1:F1"/>
    <mergeCell ref="A2:F2"/>
    <mergeCell ref="A61:C61"/>
    <mergeCell ref="A36:C36"/>
    <mergeCell ref="A13:C13"/>
    <mergeCell ref="A3:C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dimension ref="A1:M141"/>
  <sheetViews>
    <sheetView view="pageBreakPreview" zoomScale="70" zoomScaleSheetLayoutView="70" workbookViewId="0" topLeftCell="A1">
      <pane ySplit="2" topLeftCell="BM3" activePane="bottomLeft" state="frozen"/>
      <selection pane="topLeft" activeCell="A1" sqref="A1:IV1"/>
      <selection pane="bottomLeft" activeCell="E126" activeCellId="3" sqref="E112 E120 E125 E126"/>
    </sheetView>
  </sheetViews>
  <sheetFormatPr defaultColWidth="9.140625" defaultRowHeight="12.75"/>
  <cols>
    <col min="1" max="1" width="47.28125" style="311" customWidth="1"/>
    <col min="2" max="2" width="8.7109375" style="293" customWidth="1"/>
    <col min="3" max="3" width="11.57421875" style="294" customWidth="1"/>
    <col min="4" max="4" width="15.140625" style="295" customWidth="1"/>
    <col min="5" max="5" width="12.28125" style="293" customWidth="1"/>
    <col min="6" max="6" width="12.7109375" style="293" customWidth="1"/>
    <col min="7" max="7" width="11.7109375" style="293" customWidth="1"/>
    <col min="8" max="8" width="11.421875" style="293" customWidth="1"/>
    <col min="9" max="16384" width="9.140625" style="293" customWidth="1"/>
  </cols>
  <sheetData>
    <row r="1" spans="1:6" s="216" customFormat="1" ht="20.25">
      <c r="A1" s="402" t="s">
        <v>461</v>
      </c>
      <c r="B1" s="403"/>
      <c r="C1" s="403"/>
      <c r="D1" s="403"/>
      <c r="E1" s="403"/>
      <c r="F1" s="403"/>
    </row>
    <row r="2" spans="1:8" s="249" customFormat="1" ht="32.25" thickBot="1">
      <c r="A2" s="300" t="s">
        <v>22</v>
      </c>
      <c r="B2" s="247" t="s">
        <v>23</v>
      </c>
      <c r="C2" s="148" t="s">
        <v>47</v>
      </c>
      <c r="D2" s="213" t="s">
        <v>543</v>
      </c>
      <c r="E2" s="149" t="s">
        <v>542</v>
      </c>
      <c r="F2" s="247" t="s">
        <v>308</v>
      </c>
      <c r="G2" s="248"/>
      <c r="H2" s="248"/>
    </row>
    <row r="3" spans="1:6" s="250" customFormat="1" ht="16.5" thickTop="1">
      <c r="A3" s="387" t="s">
        <v>683</v>
      </c>
      <c r="B3" s="388"/>
      <c r="C3" s="251"/>
      <c r="D3" s="252"/>
      <c r="E3" s="253"/>
      <c r="F3" s="254">
        <v>0</v>
      </c>
    </row>
    <row r="4" spans="1:5" s="166" customFormat="1" ht="15.75">
      <c r="A4" s="301" t="s">
        <v>352</v>
      </c>
      <c r="B4" s="255">
        <v>12</v>
      </c>
      <c r="C4" s="256">
        <v>0.2209</v>
      </c>
      <c r="D4" s="256">
        <v>0.22</v>
      </c>
      <c r="E4" s="256">
        <f>(C4/0.087)</f>
        <v>2.539080459770115</v>
      </c>
    </row>
    <row r="5" spans="1:5" s="166" customFormat="1" ht="15.75">
      <c r="A5" s="301" t="s">
        <v>353</v>
      </c>
      <c r="B5" s="255">
        <v>13</v>
      </c>
      <c r="C5" s="256">
        <v>0.015025</v>
      </c>
      <c r="D5" s="256">
        <f aca="true" t="shared" si="0" ref="D5:D36">D4+C5</f>
        <v>0.235025</v>
      </c>
      <c r="E5" s="256">
        <f>(C5/0.087)</f>
        <v>0.17270114942528736</v>
      </c>
    </row>
    <row r="6" spans="1:5" s="166" customFormat="1" ht="15.75">
      <c r="A6" s="301" t="s">
        <v>354</v>
      </c>
      <c r="B6" s="255">
        <v>13</v>
      </c>
      <c r="C6" s="256">
        <v>0.015</v>
      </c>
      <c r="D6" s="256">
        <f t="shared" si="0"/>
        <v>0.250025</v>
      </c>
      <c r="E6" s="256">
        <f aca="true" t="shared" si="1" ref="E6:E69">(C6/0.087)</f>
        <v>0.1724137931034483</v>
      </c>
    </row>
    <row r="7" spans="1:5" s="166" customFormat="1" ht="15.75">
      <c r="A7" s="301" t="s">
        <v>355</v>
      </c>
      <c r="B7" s="255">
        <v>13</v>
      </c>
      <c r="C7" s="256">
        <v>0.03</v>
      </c>
      <c r="D7" s="256">
        <f t="shared" si="0"/>
        <v>0.28002499999999997</v>
      </c>
      <c r="E7" s="256">
        <f t="shared" si="1"/>
        <v>0.3448275862068966</v>
      </c>
    </row>
    <row r="8" spans="1:5" s="166" customFormat="1" ht="15.75">
      <c r="A8" s="301" t="s">
        <v>356</v>
      </c>
      <c r="B8" s="255">
        <v>14</v>
      </c>
      <c r="C8" s="256">
        <v>0.15</v>
      </c>
      <c r="D8" s="256">
        <f t="shared" si="0"/>
        <v>0.430025</v>
      </c>
      <c r="E8" s="256">
        <f t="shared" si="1"/>
        <v>1.7241379310344829</v>
      </c>
    </row>
    <row r="9" spans="1:5" s="166" customFormat="1" ht="15.75">
      <c r="A9" s="301" t="s">
        <v>357</v>
      </c>
      <c r="B9" s="255">
        <v>13</v>
      </c>
      <c r="C9" s="256">
        <v>3.77604</v>
      </c>
      <c r="D9" s="256">
        <f t="shared" si="0"/>
        <v>4.206065</v>
      </c>
      <c r="E9" s="256">
        <f t="shared" si="1"/>
        <v>43.40275862068966</v>
      </c>
    </row>
    <row r="10" spans="1:5" s="166" customFormat="1" ht="15.75">
      <c r="A10" s="301" t="s">
        <v>358</v>
      </c>
      <c r="B10" s="255">
        <v>16</v>
      </c>
      <c r="C10" s="256">
        <v>1.62</v>
      </c>
      <c r="D10" s="256">
        <f t="shared" si="0"/>
        <v>5.826065</v>
      </c>
      <c r="E10" s="256">
        <f t="shared" si="1"/>
        <v>18.620689655172416</v>
      </c>
    </row>
    <row r="11" spans="1:5" s="166" customFormat="1" ht="15.75">
      <c r="A11" s="301" t="s">
        <v>359</v>
      </c>
      <c r="B11" s="255">
        <v>12</v>
      </c>
      <c r="C11" s="256">
        <v>0.009825</v>
      </c>
      <c r="D11" s="256">
        <f t="shared" si="0"/>
        <v>5.83589</v>
      </c>
      <c r="E11" s="256">
        <f t="shared" si="1"/>
        <v>0.11293103448275864</v>
      </c>
    </row>
    <row r="12" spans="1:5" s="166" customFormat="1" ht="15.75">
      <c r="A12" s="301" t="s">
        <v>360</v>
      </c>
      <c r="B12" s="255">
        <v>12</v>
      </c>
      <c r="C12" s="256">
        <v>0.009825</v>
      </c>
      <c r="D12" s="256">
        <f t="shared" si="0"/>
        <v>5.845715</v>
      </c>
      <c r="E12" s="256">
        <f t="shared" si="1"/>
        <v>0.11293103448275864</v>
      </c>
    </row>
    <row r="13" spans="1:5" s="166" customFormat="1" ht="15.75">
      <c r="A13" s="301" t="s">
        <v>361</v>
      </c>
      <c r="B13" s="255">
        <v>12</v>
      </c>
      <c r="C13" s="256">
        <v>0.009825</v>
      </c>
      <c r="D13" s="256">
        <f t="shared" si="0"/>
        <v>5.85554</v>
      </c>
      <c r="E13" s="256">
        <f t="shared" si="1"/>
        <v>0.11293103448275864</v>
      </c>
    </row>
    <row r="14" spans="1:5" s="166" customFormat="1" ht="15.75">
      <c r="A14" s="301" t="s">
        <v>362</v>
      </c>
      <c r="B14" s="255">
        <v>12</v>
      </c>
      <c r="C14" s="256">
        <v>0.015</v>
      </c>
      <c r="D14" s="256">
        <f t="shared" si="0"/>
        <v>5.87054</v>
      </c>
      <c r="E14" s="256">
        <f t="shared" si="1"/>
        <v>0.1724137931034483</v>
      </c>
    </row>
    <row r="15" spans="1:5" s="166" customFormat="1" ht="15.75">
      <c r="A15" s="301" t="s">
        <v>363</v>
      </c>
      <c r="B15" s="255">
        <v>12</v>
      </c>
      <c r="C15" s="256">
        <v>0.1</v>
      </c>
      <c r="D15" s="256">
        <f t="shared" si="0"/>
        <v>5.97054</v>
      </c>
      <c r="E15" s="256">
        <f t="shared" si="1"/>
        <v>1.149425287356322</v>
      </c>
    </row>
    <row r="16" spans="1:5" s="166" customFormat="1" ht="15.75">
      <c r="A16" s="301" t="s">
        <v>364</v>
      </c>
      <c r="B16" s="255">
        <v>13</v>
      </c>
      <c r="C16" s="256">
        <v>0.3465</v>
      </c>
      <c r="D16" s="256">
        <f t="shared" si="0"/>
        <v>6.3170399999999995</v>
      </c>
      <c r="E16" s="256">
        <f t="shared" si="1"/>
        <v>3.9827586206896552</v>
      </c>
    </row>
    <row r="17" spans="1:5" s="166" customFormat="1" ht="15.75">
      <c r="A17" s="301" t="s">
        <v>365</v>
      </c>
      <c r="B17" s="255">
        <v>7</v>
      </c>
      <c r="C17" s="256">
        <v>0.245</v>
      </c>
      <c r="D17" s="256">
        <f t="shared" si="0"/>
        <v>6.56204</v>
      </c>
      <c r="E17" s="256">
        <f t="shared" si="1"/>
        <v>2.8160919540229887</v>
      </c>
    </row>
    <row r="18" spans="1:5" s="166" customFormat="1" ht="15.75">
      <c r="A18" s="301" t="s">
        <v>366</v>
      </c>
      <c r="B18" s="255">
        <v>14</v>
      </c>
      <c r="C18" s="256">
        <v>0.009735</v>
      </c>
      <c r="D18" s="256">
        <f t="shared" si="0"/>
        <v>6.571775</v>
      </c>
      <c r="E18" s="256">
        <f t="shared" si="1"/>
        <v>0.11189655172413794</v>
      </c>
    </row>
    <row r="19" spans="1:5" s="166" customFormat="1" ht="15.75">
      <c r="A19" s="301" t="s">
        <v>367</v>
      </c>
      <c r="B19" s="255">
        <v>18</v>
      </c>
      <c r="C19" s="256">
        <v>0.36</v>
      </c>
      <c r="D19" s="256">
        <f t="shared" si="0"/>
        <v>6.931775</v>
      </c>
      <c r="E19" s="256">
        <f t="shared" si="1"/>
        <v>4.137931034482759</v>
      </c>
    </row>
    <row r="20" spans="1:5" s="166" customFormat="1" ht="15.75">
      <c r="A20" s="301" t="s">
        <v>368</v>
      </c>
      <c r="B20" s="255">
        <v>16</v>
      </c>
      <c r="C20" s="256">
        <v>0.316609</v>
      </c>
      <c r="D20" s="256">
        <f t="shared" si="0"/>
        <v>7.248384</v>
      </c>
      <c r="E20" s="256">
        <f t="shared" si="1"/>
        <v>3.639183908045977</v>
      </c>
    </row>
    <row r="21" spans="1:5" s="166" customFormat="1" ht="15.75">
      <c r="A21" s="301" t="s">
        <v>369</v>
      </c>
      <c r="B21" s="255">
        <v>12</v>
      </c>
      <c r="C21" s="256">
        <v>0.033</v>
      </c>
      <c r="D21" s="256">
        <f t="shared" si="0"/>
        <v>7.281384</v>
      </c>
      <c r="E21" s="256">
        <f t="shared" si="1"/>
        <v>0.37931034482758624</v>
      </c>
    </row>
    <row r="22" spans="1:5" s="166" customFormat="1" ht="15.75">
      <c r="A22" s="301" t="s">
        <v>370</v>
      </c>
      <c r="B22" s="255">
        <v>12</v>
      </c>
      <c r="C22" s="256">
        <v>0.24</v>
      </c>
      <c r="D22" s="256">
        <f t="shared" si="0"/>
        <v>7.521384</v>
      </c>
      <c r="E22" s="256">
        <f t="shared" si="1"/>
        <v>2.7586206896551726</v>
      </c>
    </row>
    <row r="23" spans="1:5" s="166" customFormat="1" ht="15.75">
      <c r="A23" s="301" t="s">
        <v>371</v>
      </c>
      <c r="B23" s="255">
        <v>13</v>
      </c>
      <c r="C23" s="256">
        <v>0.314216</v>
      </c>
      <c r="D23" s="256">
        <f t="shared" si="0"/>
        <v>7.8356</v>
      </c>
      <c r="E23" s="256">
        <f t="shared" si="1"/>
        <v>3.6116781609195403</v>
      </c>
    </row>
    <row r="24" spans="1:5" s="166" customFormat="1" ht="15.75">
      <c r="A24" s="301" t="s">
        <v>372</v>
      </c>
      <c r="B24" s="255">
        <v>13</v>
      </c>
      <c r="C24" s="256">
        <v>0.70498</v>
      </c>
      <c r="D24" s="256">
        <f t="shared" si="0"/>
        <v>8.54058</v>
      </c>
      <c r="E24" s="256">
        <f t="shared" si="1"/>
        <v>8.1032183908046</v>
      </c>
    </row>
    <row r="25" spans="1:5" s="166" customFormat="1" ht="15.75">
      <c r="A25" s="301" t="s">
        <v>373</v>
      </c>
      <c r="B25" s="255">
        <v>13</v>
      </c>
      <c r="C25" s="256">
        <v>0.08</v>
      </c>
      <c r="D25" s="256">
        <f t="shared" si="0"/>
        <v>8.62058</v>
      </c>
      <c r="E25" s="256">
        <f t="shared" si="1"/>
        <v>0.9195402298850576</v>
      </c>
    </row>
    <row r="26" spans="1:5" s="166" customFormat="1" ht="15.75">
      <c r="A26" s="301" t="s">
        <v>374</v>
      </c>
      <c r="B26" s="255">
        <v>15</v>
      </c>
      <c r="C26" s="256">
        <v>0.2</v>
      </c>
      <c r="D26" s="256">
        <f t="shared" si="0"/>
        <v>8.82058</v>
      </c>
      <c r="E26" s="256">
        <f t="shared" si="1"/>
        <v>2.298850574712644</v>
      </c>
    </row>
    <row r="27" spans="1:5" s="166" customFormat="1" ht="15.75">
      <c r="A27" s="301" t="s">
        <v>375</v>
      </c>
      <c r="B27" s="255">
        <v>14</v>
      </c>
      <c r="C27" s="256">
        <v>0.185</v>
      </c>
      <c r="D27" s="256">
        <f t="shared" si="0"/>
        <v>9.00558</v>
      </c>
      <c r="E27" s="256">
        <f t="shared" si="1"/>
        <v>2.1264367816091956</v>
      </c>
    </row>
    <row r="28" spans="1:5" s="166" customFormat="1" ht="15.75">
      <c r="A28" s="301" t="s">
        <v>376</v>
      </c>
      <c r="B28" s="255">
        <v>14</v>
      </c>
      <c r="C28" s="256">
        <v>0.1</v>
      </c>
      <c r="D28" s="256">
        <f t="shared" si="0"/>
        <v>9.10558</v>
      </c>
      <c r="E28" s="256">
        <f t="shared" si="1"/>
        <v>1.149425287356322</v>
      </c>
    </row>
    <row r="29" spans="1:5" s="166" customFormat="1" ht="15.75">
      <c r="A29" s="301" t="s">
        <v>377</v>
      </c>
      <c r="B29" s="255">
        <v>8</v>
      </c>
      <c r="C29" s="256">
        <v>0.080465</v>
      </c>
      <c r="D29" s="256">
        <f t="shared" si="0"/>
        <v>9.186045</v>
      </c>
      <c r="E29" s="256">
        <f t="shared" si="1"/>
        <v>0.9248850574712644</v>
      </c>
    </row>
    <row r="30" spans="1:5" s="166" customFormat="1" ht="15.75">
      <c r="A30" s="301" t="s">
        <v>378</v>
      </c>
      <c r="B30" s="255">
        <v>14</v>
      </c>
      <c r="C30" s="256">
        <v>0.1</v>
      </c>
      <c r="D30" s="256">
        <f t="shared" si="0"/>
        <v>9.286045</v>
      </c>
      <c r="E30" s="256">
        <f t="shared" si="1"/>
        <v>1.149425287356322</v>
      </c>
    </row>
    <row r="31" spans="1:5" s="166" customFormat="1" ht="15.75">
      <c r="A31" s="301" t="s">
        <v>379</v>
      </c>
      <c r="B31" s="255">
        <v>14</v>
      </c>
      <c r="C31" s="256">
        <v>0.45117</v>
      </c>
      <c r="D31" s="256">
        <f t="shared" si="0"/>
        <v>9.737214999999999</v>
      </c>
      <c r="E31" s="256">
        <f t="shared" si="1"/>
        <v>5.185862068965518</v>
      </c>
    </row>
    <row r="32" spans="1:5" s="166" customFormat="1" ht="15.75">
      <c r="A32" s="301" t="s">
        <v>380</v>
      </c>
      <c r="B32" s="255">
        <v>10</v>
      </c>
      <c r="C32" s="256">
        <v>0.8386</v>
      </c>
      <c r="D32" s="256">
        <f t="shared" si="0"/>
        <v>10.575814999999999</v>
      </c>
      <c r="E32" s="256">
        <f t="shared" si="1"/>
        <v>9.639080459770115</v>
      </c>
    </row>
    <row r="33" spans="1:5" s="166" customFormat="1" ht="15.75">
      <c r="A33" s="301" t="s">
        <v>381</v>
      </c>
      <c r="B33" s="255">
        <v>10</v>
      </c>
      <c r="C33" s="256">
        <v>0.8416</v>
      </c>
      <c r="D33" s="256">
        <f t="shared" si="0"/>
        <v>11.417414999999998</v>
      </c>
      <c r="E33" s="256">
        <f t="shared" si="1"/>
        <v>9.673563218390806</v>
      </c>
    </row>
    <row r="34" spans="1:5" s="166" customFormat="1" ht="15.75">
      <c r="A34" s="301" t="s">
        <v>382</v>
      </c>
      <c r="B34" s="255">
        <v>10</v>
      </c>
      <c r="C34" s="256">
        <v>0.4912</v>
      </c>
      <c r="D34" s="256">
        <f t="shared" si="0"/>
        <v>11.908614999999998</v>
      </c>
      <c r="E34" s="256">
        <f t="shared" si="1"/>
        <v>5.645977011494254</v>
      </c>
    </row>
    <row r="35" spans="1:5" s="166" customFormat="1" ht="15.75">
      <c r="A35" s="301" t="s">
        <v>383</v>
      </c>
      <c r="B35" s="255">
        <v>12</v>
      </c>
      <c r="C35" s="256">
        <v>0.095381</v>
      </c>
      <c r="D35" s="256">
        <f t="shared" si="0"/>
        <v>12.003995999999997</v>
      </c>
      <c r="E35" s="256">
        <f t="shared" si="1"/>
        <v>1.0963333333333334</v>
      </c>
    </row>
    <row r="36" spans="1:5" s="166" customFormat="1" ht="15.75">
      <c r="A36" s="301" t="s">
        <v>385</v>
      </c>
      <c r="B36" s="255">
        <v>12</v>
      </c>
      <c r="C36" s="256">
        <v>0.015</v>
      </c>
      <c r="D36" s="256">
        <f t="shared" si="0"/>
        <v>12.018995999999998</v>
      </c>
      <c r="E36" s="256">
        <f t="shared" si="1"/>
        <v>0.1724137931034483</v>
      </c>
    </row>
    <row r="37" spans="1:5" s="166" customFormat="1" ht="15.75">
      <c r="A37" s="301" t="s">
        <v>384</v>
      </c>
      <c r="B37" s="255">
        <v>12</v>
      </c>
      <c r="C37" s="256">
        <v>0.198</v>
      </c>
      <c r="D37" s="256">
        <f aca="true" t="shared" si="2" ref="D37:D68">D36+C37</f>
        <v>12.216995999999998</v>
      </c>
      <c r="E37" s="256">
        <f t="shared" si="1"/>
        <v>2.2758620689655173</v>
      </c>
    </row>
    <row r="38" spans="1:5" s="166" customFormat="1" ht="15.75">
      <c r="A38" s="301" t="s">
        <v>386</v>
      </c>
      <c r="B38" s="255">
        <v>12</v>
      </c>
      <c r="C38" s="256">
        <v>0.53</v>
      </c>
      <c r="D38" s="256">
        <f t="shared" si="2"/>
        <v>12.746995999999998</v>
      </c>
      <c r="E38" s="256">
        <f t="shared" si="1"/>
        <v>6.0919540229885065</v>
      </c>
    </row>
    <row r="39" spans="1:5" s="166" customFormat="1" ht="15.75">
      <c r="A39" s="301" t="s">
        <v>387</v>
      </c>
      <c r="B39" s="255">
        <v>12</v>
      </c>
      <c r="C39" s="256">
        <v>0.064295</v>
      </c>
      <c r="D39" s="256">
        <f t="shared" si="2"/>
        <v>12.811290999999997</v>
      </c>
      <c r="E39" s="256">
        <f t="shared" si="1"/>
        <v>0.7390229885057472</v>
      </c>
    </row>
    <row r="40" spans="1:5" s="166" customFormat="1" ht="15.75">
      <c r="A40" s="301" t="s">
        <v>388</v>
      </c>
      <c r="B40" s="255">
        <v>14</v>
      </c>
      <c r="C40" s="256">
        <v>0.011</v>
      </c>
      <c r="D40" s="256">
        <f t="shared" si="2"/>
        <v>12.822290999999996</v>
      </c>
      <c r="E40" s="256">
        <f t="shared" si="1"/>
        <v>0.12643678160919541</v>
      </c>
    </row>
    <row r="41" spans="1:5" s="166" customFormat="1" ht="15.75">
      <c r="A41" s="301" t="s">
        <v>389</v>
      </c>
      <c r="B41" s="255">
        <v>14</v>
      </c>
      <c r="C41" s="256">
        <v>0.331</v>
      </c>
      <c r="D41" s="256">
        <f t="shared" si="2"/>
        <v>13.153290999999996</v>
      </c>
      <c r="E41" s="256">
        <f t="shared" si="1"/>
        <v>3.804597701149426</v>
      </c>
    </row>
    <row r="42" spans="1:5" s="166" customFormat="1" ht="15.75">
      <c r="A42" s="301" t="s">
        <v>390</v>
      </c>
      <c r="B42" s="255">
        <v>7</v>
      </c>
      <c r="C42" s="256">
        <v>0.13</v>
      </c>
      <c r="D42" s="256">
        <f t="shared" si="2"/>
        <v>13.283290999999997</v>
      </c>
      <c r="E42" s="256">
        <f t="shared" si="1"/>
        <v>1.4942528735632186</v>
      </c>
    </row>
    <row r="43" spans="1:5" s="166" customFormat="1" ht="15.75">
      <c r="A43" s="301" t="s">
        <v>391</v>
      </c>
      <c r="B43" s="255">
        <v>18</v>
      </c>
      <c r="C43" s="256">
        <v>0.20614</v>
      </c>
      <c r="D43" s="256">
        <f t="shared" si="2"/>
        <v>13.489430999999996</v>
      </c>
      <c r="E43" s="256">
        <f t="shared" si="1"/>
        <v>2.369425287356322</v>
      </c>
    </row>
    <row r="44" spans="1:5" s="166" customFormat="1" ht="15.75">
      <c r="A44" s="301" t="s">
        <v>392</v>
      </c>
      <c r="B44" s="255">
        <v>10</v>
      </c>
      <c r="C44" s="256">
        <v>0.3</v>
      </c>
      <c r="D44" s="256">
        <f t="shared" si="2"/>
        <v>13.789430999999997</v>
      </c>
      <c r="E44" s="256">
        <f t="shared" si="1"/>
        <v>3.4482758620689657</v>
      </c>
    </row>
    <row r="45" spans="1:5" s="166" customFormat="1" ht="15.75">
      <c r="A45" s="301" t="s">
        <v>393</v>
      </c>
      <c r="B45" s="255">
        <v>10</v>
      </c>
      <c r="C45" s="256">
        <v>0.1</v>
      </c>
      <c r="D45" s="256">
        <f t="shared" si="2"/>
        <v>13.889430999999997</v>
      </c>
      <c r="E45" s="256">
        <f t="shared" si="1"/>
        <v>1.149425287356322</v>
      </c>
    </row>
    <row r="46" spans="1:5" s="166" customFormat="1" ht="15.75">
      <c r="A46" s="301" t="s">
        <v>394</v>
      </c>
      <c r="B46" s="255">
        <v>10</v>
      </c>
      <c r="C46" s="256">
        <v>0.4222</v>
      </c>
      <c r="D46" s="256">
        <f t="shared" si="2"/>
        <v>14.311630999999997</v>
      </c>
      <c r="E46" s="256">
        <f t="shared" si="1"/>
        <v>4.852873563218392</v>
      </c>
    </row>
    <row r="47" spans="1:5" s="166" customFormat="1" ht="15.75">
      <c r="A47" s="301" t="s">
        <v>395</v>
      </c>
      <c r="B47" s="255">
        <v>10</v>
      </c>
      <c r="C47" s="256">
        <v>0.41736</v>
      </c>
      <c r="D47" s="256">
        <f t="shared" si="2"/>
        <v>14.728990999999997</v>
      </c>
      <c r="E47" s="256">
        <f t="shared" si="1"/>
        <v>4.797241379310345</v>
      </c>
    </row>
    <row r="48" spans="1:5" s="166" customFormat="1" ht="15.75">
      <c r="A48" s="301" t="s">
        <v>396</v>
      </c>
      <c r="B48" s="255">
        <v>10</v>
      </c>
      <c r="C48" s="256">
        <v>0.16555</v>
      </c>
      <c r="D48" s="256">
        <f t="shared" si="2"/>
        <v>14.894540999999997</v>
      </c>
      <c r="E48" s="256">
        <f t="shared" si="1"/>
        <v>1.902873563218391</v>
      </c>
    </row>
    <row r="49" spans="1:5" s="166" customFormat="1" ht="15.75">
      <c r="A49" s="301" t="s">
        <v>397</v>
      </c>
      <c r="B49" s="255">
        <v>10</v>
      </c>
      <c r="C49" s="256">
        <v>0.012</v>
      </c>
      <c r="D49" s="256">
        <f t="shared" si="2"/>
        <v>14.906540999999997</v>
      </c>
      <c r="E49" s="256">
        <f t="shared" si="1"/>
        <v>0.13793103448275865</v>
      </c>
    </row>
    <row r="50" spans="1:5" s="166" customFormat="1" ht="15.75">
      <c r="A50" s="301" t="s">
        <v>398</v>
      </c>
      <c r="B50" s="255">
        <v>14</v>
      </c>
      <c r="C50" s="256">
        <v>0.3</v>
      </c>
      <c r="D50" s="256">
        <f t="shared" si="2"/>
        <v>15.206540999999998</v>
      </c>
      <c r="E50" s="256">
        <f t="shared" si="1"/>
        <v>3.4482758620689657</v>
      </c>
    </row>
    <row r="51" spans="1:5" s="166" customFormat="1" ht="15.75">
      <c r="A51" s="301" t="s">
        <v>399</v>
      </c>
      <c r="B51" s="255">
        <v>13</v>
      </c>
      <c r="C51" s="256">
        <v>0.03</v>
      </c>
      <c r="D51" s="256">
        <f t="shared" si="2"/>
        <v>15.236540999999997</v>
      </c>
      <c r="E51" s="256">
        <f t="shared" si="1"/>
        <v>0.3448275862068966</v>
      </c>
    </row>
    <row r="52" spans="1:5" s="166" customFormat="1" ht="15.75">
      <c r="A52" s="301" t="s">
        <v>400</v>
      </c>
      <c r="B52" s="255">
        <v>14</v>
      </c>
      <c r="C52" s="256">
        <v>0.15</v>
      </c>
      <c r="D52" s="256">
        <f t="shared" si="2"/>
        <v>15.386540999999998</v>
      </c>
      <c r="E52" s="256">
        <f t="shared" si="1"/>
        <v>1.7241379310344829</v>
      </c>
    </row>
    <row r="53" spans="1:5" s="166" customFormat="1" ht="15.75">
      <c r="A53" s="301" t="s">
        <v>401</v>
      </c>
      <c r="B53" s="255">
        <v>16</v>
      </c>
      <c r="C53" s="256">
        <v>0.13</v>
      </c>
      <c r="D53" s="256">
        <f t="shared" si="2"/>
        <v>15.516540999999998</v>
      </c>
      <c r="E53" s="256">
        <f t="shared" si="1"/>
        <v>1.4942528735632186</v>
      </c>
    </row>
    <row r="54" spans="1:5" s="166" customFormat="1" ht="15.75">
      <c r="A54" s="301" t="s">
        <v>402</v>
      </c>
      <c r="B54" s="255">
        <v>15</v>
      </c>
      <c r="C54" s="256">
        <v>0.066605</v>
      </c>
      <c r="D54" s="256">
        <f t="shared" si="2"/>
        <v>15.583145999999997</v>
      </c>
      <c r="E54" s="256">
        <f t="shared" si="1"/>
        <v>0.7655747126436782</v>
      </c>
    </row>
    <row r="55" spans="1:5" s="166" customFormat="1" ht="15.75">
      <c r="A55" s="301" t="s">
        <v>403</v>
      </c>
      <c r="B55" s="255">
        <v>14</v>
      </c>
      <c r="C55" s="256">
        <v>0.13</v>
      </c>
      <c r="D55" s="256">
        <f t="shared" si="2"/>
        <v>15.713145999999998</v>
      </c>
      <c r="E55" s="256">
        <f t="shared" si="1"/>
        <v>1.4942528735632186</v>
      </c>
    </row>
    <row r="56" spans="1:5" s="166" customFormat="1" ht="15.75">
      <c r="A56" s="301" t="s">
        <v>404</v>
      </c>
      <c r="B56" s="255">
        <v>15</v>
      </c>
      <c r="C56" s="256">
        <v>0.3</v>
      </c>
      <c r="D56" s="256">
        <f t="shared" si="2"/>
        <v>16.013146</v>
      </c>
      <c r="E56" s="256">
        <f t="shared" si="1"/>
        <v>3.4482758620689657</v>
      </c>
    </row>
    <row r="57" spans="1:5" s="166" customFormat="1" ht="15.75">
      <c r="A57" s="301" t="s">
        <v>405</v>
      </c>
      <c r="B57" s="255">
        <v>15</v>
      </c>
      <c r="C57" s="256">
        <v>0.011</v>
      </c>
      <c r="D57" s="256">
        <f t="shared" si="2"/>
        <v>16.024146</v>
      </c>
      <c r="E57" s="256">
        <f t="shared" si="1"/>
        <v>0.12643678160919541</v>
      </c>
    </row>
    <row r="58" spans="1:5" s="166" customFormat="1" ht="15.75">
      <c r="A58" s="301" t="s">
        <v>406</v>
      </c>
      <c r="B58" s="255">
        <v>17</v>
      </c>
      <c r="C58" s="256">
        <v>0.01</v>
      </c>
      <c r="D58" s="256">
        <f t="shared" si="2"/>
        <v>16.034146</v>
      </c>
      <c r="E58" s="256">
        <f t="shared" si="1"/>
        <v>0.1149425287356322</v>
      </c>
    </row>
    <row r="59" spans="1:5" s="166" customFormat="1" ht="15.75">
      <c r="A59" s="301" t="s">
        <v>407</v>
      </c>
      <c r="B59" s="255">
        <v>17</v>
      </c>
      <c r="C59" s="256">
        <v>0.011</v>
      </c>
      <c r="D59" s="256">
        <f t="shared" si="2"/>
        <v>16.045146</v>
      </c>
      <c r="E59" s="256">
        <f t="shared" si="1"/>
        <v>0.12643678160919541</v>
      </c>
    </row>
    <row r="60" spans="1:5" s="166" customFormat="1" ht="15.75">
      <c r="A60" s="301" t="s">
        <v>408</v>
      </c>
      <c r="B60" s="255">
        <v>10</v>
      </c>
      <c r="C60" s="256">
        <v>0.58288</v>
      </c>
      <c r="D60" s="256">
        <f t="shared" si="2"/>
        <v>16.628026</v>
      </c>
      <c r="E60" s="256">
        <f t="shared" si="1"/>
        <v>6.699770114942528</v>
      </c>
    </row>
    <row r="61" spans="1:5" s="166" customFormat="1" ht="15.75">
      <c r="A61" s="301" t="s">
        <v>409</v>
      </c>
      <c r="B61" s="255">
        <v>12</v>
      </c>
      <c r="C61" s="256">
        <v>0.437</v>
      </c>
      <c r="D61" s="256">
        <f t="shared" si="2"/>
        <v>17.065026</v>
      </c>
      <c r="E61" s="256">
        <f t="shared" si="1"/>
        <v>5.022988505747127</v>
      </c>
    </row>
    <row r="62" spans="1:5" s="166" customFormat="1" ht="15.75">
      <c r="A62" s="301" t="s">
        <v>410</v>
      </c>
      <c r="B62" s="255">
        <v>12</v>
      </c>
      <c r="C62" s="256">
        <v>0.358993</v>
      </c>
      <c r="D62" s="256">
        <f t="shared" si="2"/>
        <v>17.424019</v>
      </c>
      <c r="E62" s="256">
        <f t="shared" si="1"/>
        <v>4.126356321839081</v>
      </c>
    </row>
    <row r="63" spans="1:5" s="166" customFormat="1" ht="15.75">
      <c r="A63" s="301" t="s">
        <v>411</v>
      </c>
      <c r="B63" s="255">
        <v>16</v>
      </c>
      <c r="C63" s="256">
        <v>0.1</v>
      </c>
      <c r="D63" s="256">
        <f t="shared" si="2"/>
        <v>17.524019000000003</v>
      </c>
      <c r="E63" s="256">
        <f t="shared" si="1"/>
        <v>1.149425287356322</v>
      </c>
    </row>
    <row r="64" spans="1:5" s="166" customFormat="1" ht="15.75">
      <c r="A64" s="301" t="s">
        <v>412</v>
      </c>
      <c r="B64" s="255">
        <v>8</v>
      </c>
      <c r="C64" s="256">
        <v>0.167585</v>
      </c>
      <c r="D64" s="256">
        <f t="shared" si="2"/>
        <v>17.691604</v>
      </c>
      <c r="E64" s="256">
        <f t="shared" si="1"/>
        <v>1.9262643678160922</v>
      </c>
    </row>
    <row r="65" spans="1:5" s="166" customFormat="1" ht="15.75">
      <c r="A65" s="301" t="s">
        <v>413</v>
      </c>
      <c r="B65" s="255">
        <v>18</v>
      </c>
      <c r="C65" s="256">
        <v>0.286</v>
      </c>
      <c r="D65" s="256">
        <f t="shared" si="2"/>
        <v>17.977604000000003</v>
      </c>
      <c r="E65" s="256">
        <f t="shared" si="1"/>
        <v>3.28735632183908</v>
      </c>
    </row>
    <row r="66" spans="1:5" s="166" customFormat="1" ht="15.75">
      <c r="A66" s="301" t="s">
        <v>414</v>
      </c>
      <c r="B66" s="255">
        <v>16</v>
      </c>
      <c r="C66" s="256">
        <v>1.06</v>
      </c>
      <c r="D66" s="256">
        <f t="shared" si="2"/>
        <v>19.037604</v>
      </c>
      <c r="E66" s="256">
        <f t="shared" si="1"/>
        <v>12.183908045977013</v>
      </c>
    </row>
    <row r="67" spans="1:5" s="166" customFormat="1" ht="15.75">
      <c r="A67" s="301" t="s">
        <v>415</v>
      </c>
      <c r="B67" s="255">
        <v>18</v>
      </c>
      <c r="C67" s="256">
        <v>0.3168</v>
      </c>
      <c r="D67" s="256">
        <f t="shared" si="2"/>
        <v>19.354404000000002</v>
      </c>
      <c r="E67" s="256">
        <f t="shared" si="1"/>
        <v>3.641379310344828</v>
      </c>
    </row>
    <row r="68" spans="1:5" s="166" customFormat="1" ht="15.75">
      <c r="A68" s="301" t="s">
        <v>416</v>
      </c>
      <c r="B68" s="255">
        <v>16</v>
      </c>
      <c r="C68" s="256">
        <v>0.042535</v>
      </c>
      <c r="D68" s="256">
        <f t="shared" si="2"/>
        <v>19.396939000000003</v>
      </c>
      <c r="E68" s="256">
        <f t="shared" si="1"/>
        <v>0.48890804597701154</v>
      </c>
    </row>
    <row r="69" spans="1:5" s="166" customFormat="1" ht="15.75">
      <c r="A69" s="301" t="s">
        <v>417</v>
      </c>
      <c r="B69" s="255">
        <v>13</v>
      </c>
      <c r="C69" s="256">
        <v>0.057019</v>
      </c>
      <c r="D69" s="256">
        <f aca="true" t="shared" si="3" ref="D69:D100">D68+C69</f>
        <v>19.453958000000004</v>
      </c>
      <c r="E69" s="256">
        <f t="shared" si="1"/>
        <v>0.6553908045977012</v>
      </c>
    </row>
    <row r="70" spans="1:5" s="166" customFormat="1" ht="15.75">
      <c r="A70" s="301" t="s">
        <v>418</v>
      </c>
      <c r="B70" s="255">
        <v>13</v>
      </c>
      <c r="C70" s="256">
        <v>0.05005</v>
      </c>
      <c r="D70" s="256">
        <f t="shared" si="3"/>
        <v>19.504008000000002</v>
      </c>
      <c r="E70" s="256">
        <f aca="true" t="shared" si="4" ref="E70:E112">(C70/0.087)</f>
        <v>0.5752873563218391</v>
      </c>
    </row>
    <row r="71" spans="1:5" s="166" customFormat="1" ht="15.75">
      <c r="A71" s="301" t="s">
        <v>419</v>
      </c>
      <c r="B71" s="255">
        <v>16</v>
      </c>
      <c r="C71" s="256">
        <v>0.799763</v>
      </c>
      <c r="D71" s="256">
        <f t="shared" si="3"/>
        <v>20.303771</v>
      </c>
      <c r="E71" s="256">
        <f t="shared" si="4"/>
        <v>9.192678160919542</v>
      </c>
    </row>
    <row r="72" spans="1:5" s="166" customFormat="1" ht="15.75">
      <c r="A72" s="301" t="s">
        <v>420</v>
      </c>
      <c r="B72" s="255">
        <v>7</v>
      </c>
      <c r="C72" s="256">
        <v>0.11</v>
      </c>
      <c r="D72" s="256">
        <f t="shared" si="3"/>
        <v>20.413771</v>
      </c>
      <c r="E72" s="256">
        <f t="shared" si="4"/>
        <v>1.264367816091954</v>
      </c>
    </row>
    <row r="73" spans="1:5" s="166" customFormat="1" ht="15.75">
      <c r="A73" s="301" t="s">
        <v>421</v>
      </c>
      <c r="B73" s="255">
        <v>8</v>
      </c>
      <c r="C73" s="256">
        <v>0.097</v>
      </c>
      <c r="D73" s="256">
        <f t="shared" si="3"/>
        <v>20.510771000000002</v>
      </c>
      <c r="E73" s="256">
        <f t="shared" si="4"/>
        <v>1.1149425287356323</v>
      </c>
    </row>
    <row r="74" spans="1:5" s="166" customFormat="1" ht="15.75">
      <c r="A74" s="301" t="s">
        <v>422</v>
      </c>
      <c r="B74" s="255">
        <v>10</v>
      </c>
      <c r="C74" s="256">
        <v>0.025</v>
      </c>
      <c r="D74" s="256">
        <f t="shared" si="3"/>
        <v>20.535771</v>
      </c>
      <c r="E74" s="256">
        <f t="shared" si="4"/>
        <v>0.2873563218390805</v>
      </c>
    </row>
    <row r="75" spans="1:5" s="166" customFormat="1" ht="15.75">
      <c r="A75" s="301" t="s">
        <v>423</v>
      </c>
      <c r="B75" s="255">
        <v>16</v>
      </c>
      <c r="C75" s="256">
        <v>0.7182</v>
      </c>
      <c r="D75" s="256">
        <f t="shared" si="3"/>
        <v>21.253971</v>
      </c>
      <c r="E75" s="256">
        <f t="shared" si="4"/>
        <v>8.255172413793103</v>
      </c>
    </row>
    <row r="76" spans="1:5" s="166" customFormat="1" ht="15.75">
      <c r="A76" s="301" t="s">
        <v>424</v>
      </c>
      <c r="B76" s="255">
        <v>7</v>
      </c>
      <c r="C76" s="256">
        <v>0.006</v>
      </c>
      <c r="D76" s="256">
        <f t="shared" si="3"/>
        <v>21.259971</v>
      </c>
      <c r="E76" s="256">
        <f t="shared" si="4"/>
        <v>0.06896551724137932</v>
      </c>
    </row>
    <row r="77" spans="1:5" s="166" customFormat="1" ht="15.75">
      <c r="A77" s="301" t="s">
        <v>425</v>
      </c>
      <c r="B77" s="255">
        <v>18</v>
      </c>
      <c r="C77" s="256">
        <v>0.025</v>
      </c>
      <c r="D77" s="256">
        <f t="shared" si="3"/>
        <v>21.284971</v>
      </c>
      <c r="E77" s="256">
        <f t="shared" si="4"/>
        <v>0.2873563218390805</v>
      </c>
    </row>
    <row r="78" spans="1:5" s="166" customFormat="1" ht="15.75">
      <c r="A78" s="301" t="s">
        <v>426</v>
      </c>
      <c r="B78" s="255">
        <v>12</v>
      </c>
      <c r="C78" s="256">
        <v>0.14781</v>
      </c>
      <c r="D78" s="256">
        <f t="shared" si="3"/>
        <v>21.432781</v>
      </c>
      <c r="E78" s="256">
        <f t="shared" si="4"/>
        <v>1.6989655172413793</v>
      </c>
    </row>
    <row r="79" spans="1:5" s="166" customFormat="1" ht="15.75">
      <c r="A79" s="301" t="s">
        <v>427</v>
      </c>
      <c r="B79" s="255">
        <v>14</v>
      </c>
      <c r="C79" s="256">
        <v>0.094845</v>
      </c>
      <c r="D79" s="256">
        <f t="shared" si="3"/>
        <v>21.527625999999998</v>
      </c>
      <c r="E79" s="256">
        <f t="shared" si="4"/>
        <v>1.0901724137931035</v>
      </c>
    </row>
    <row r="80" spans="1:5" s="166" customFormat="1" ht="15.75">
      <c r="A80" s="301" t="s">
        <v>428</v>
      </c>
      <c r="B80" s="255">
        <v>15</v>
      </c>
      <c r="C80" s="256">
        <v>1.732938</v>
      </c>
      <c r="D80" s="256">
        <f t="shared" si="3"/>
        <v>23.260564</v>
      </c>
      <c r="E80" s="256">
        <f t="shared" si="4"/>
        <v>19.9188275862069</v>
      </c>
    </row>
    <row r="81" spans="1:5" s="166" customFormat="1" ht="15.75">
      <c r="A81" s="301" t="s">
        <v>429</v>
      </c>
      <c r="B81" s="255">
        <v>14</v>
      </c>
      <c r="C81" s="256">
        <v>0.01</v>
      </c>
      <c r="D81" s="256">
        <f t="shared" si="3"/>
        <v>23.270564</v>
      </c>
      <c r="E81" s="256">
        <f t="shared" si="4"/>
        <v>0.1149425287356322</v>
      </c>
    </row>
    <row r="82" spans="1:5" s="166" customFormat="1" ht="15.75">
      <c r="A82" s="301" t="s">
        <v>430</v>
      </c>
      <c r="B82" s="255">
        <v>10</v>
      </c>
      <c r="C82" s="256">
        <v>0.363</v>
      </c>
      <c r="D82" s="256">
        <f t="shared" si="3"/>
        <v>23.633564</v>
      </c>
      <c r="E82" s="256">
        <f t="shared" si="4"/>
        <v>4.172413793103448</v>
      </c>
    </row>
    <row r="83" spans="1:5" s="166" customFormat="1" ht="15.75">
      <c r="A83" s="301" t="s">
        <v>431</v>
      </c>
      <c r="B83" s="255">
        <v>14</v>
      </c>
      <c r="C83" s="256">
        <v>0.916788</v>
      </c>
      <c r="D83" s="256">
        <f t="shared" si="3"/>
        <v>24.550352</v>
      </c>
      <c r="E83" s="256">
        <f t="shared" si="4"/>
        <v>10.537793103448276</v>
      </c>
    </row>
    <row r="84" spans="1:5" s="166" customFormat="1" ht="15.75">
      <c r="A84" s="301" t="s">
        <v>432</v>
      </c>
      <c r="B84" s="255">
        <v>15</v>
      </c>
      <c r="C84" s="256">
        <v>0.405</v>
      </c>
      <c r="D84" s="256">
        <f t="shared" si="3"/>
        <v>24.955352</v>
      </c>
      <c r="E84" s="256">
        <f t="shared" si="4"/>
        <v>4.655172413793104</v>
      </c>
    </row>
    <row r="85" spans="1:5" s="166" customFormat="1" ht="15.75">
      <c r="A85" s="301" t="s">
        <v>433</v>
      </c>
      <c r="B85" s="255">
        <v>14</v>
      </c>
      <c r="C85" s="256">
        <v>0.106</v>
      </c>
      <c r="D85" s="256">
        <f t="shared" si="3"/>
        <v>25.061352000000003</v>
      </c>
      <c r="E85" s="256">
        <f t="shared" si="4"/>
        <v>1.2183908045977012</v>
      </c>
    </row>
    <row r="86" spans="1:5" s="166" customFormat="1" ht="15.75">
      <c r="A86" s="301" t="s">
        <v>434</v>
      </c>
      <c r="B86" s="255">
        <v>12</v>
      </c>
      <c r="C86" s="256">
        <v>0.175789</v>
      </c>
      <c r="D86" s="256">
        <f t="shared" si="3"/>
        <v>25.237141000000005</v>
      </c>
      <c r="E86" s="256">
        <f t="shared" si="4"/>
        <v>2.0205632183908047</v>
      </c>
    </row>
    <row r="87" spans="1:5" s="166" customFormat="1" ht="15.75">
      <c r="A87" s="301" t="s">
        <v>435</v>
      </c>
      <c r="B87" s="255">
        <v>18</v>
      </c>
      <c r="C87" s="256">
        <v>0.00355</v>
      </c>
      <c r="D87" s="256">
        <f t="shared" si="3"/>
        <v>25.240691000000005</v>
      </c>
      <c r="E87" s="256">
        <f t="shared" si="4"/>
        <v>0.04080459770114943</v>
      </c>
    </row>
    <row r="88" spans="1:5" s="166" customFormat="1" ht="15.75">
      <c r="A88" s="301" t="s">
        <v>436</v>
      </c>
      <c r="B88" s="255">
        <v>12</v>
      </c>
      <c r="C88" s="256">
        <v>3.37799</v>
      </c>
      <c r="D88" s="256">
        <f t="shared" si="3"/>
        <v>28.618681000000006</v>
      </c>
      <c r="E88" s="256">
        <f t="shared" si="4"/>
        <v>38.82747126436782</v>
      </c>
    </row>
    <row r="89" spans="1:5" s="166" customFormat="1" ht="15.75">
      <c r="A89" s="301" t="s">
        <v>437</v>
      </c>
      <c r="B89" s="255">
        <v>13</v>
      </c>
      <c r="C89" s="256">
        <v>0.066</v>
      </c>
      <c r="D89" s="256">
        <f t="shared" si="3"/>
        <v>28.684681000000005</v>
      </c>
      <c r="E89" s="256">
        <f t="shared" si="4"/>
        <v>0.7586206896551725</v>
      </c>
    </row>
    <row r="90" spans="1:5" s="166" customFormat="1" ht="15.75">
      <c r="A90" s="301" t="s">
        <v>438</v>
      </c>
      <c r="B90" s="255">
        <v>17</v>
      </c>
      <c r="C90" s="256">
        <v>1.612655</v>
      </c>
      <c r="D90" s="256">
        <f t="shared" si="3"/>
        <v>30.297336000000005</v>
      </c>
      <c r="E90" s="256">
        <f t="shared" si="4"/>
        <v>18.53626436781609</v>
      </c>
    </row>
    <row r="91" spans="1:5" s="166" customFormat="1" ht="15.75">
      <c r="A91" s="301" t="s">
        <v>439</v>
      </c>
      <c r="B91" s="255">
        <v>13</v>
      </c>
      <c r="C91" s="256">
        <v>1.255035</v>
      </c>
      <c r="D91" s="256">
        <f t="shared" si="3"/>
        <v>31.552371000000004</v>
      </c>
      <c r="E91" s="256">
        <f t="shared" si="4"/>
        <v>14.425689655172414</v>
      </c>
    </row>
    <row r="92" spans="1:5" s="166" customFormat="1" ht="15.75">
      <c r="A92" s="301" t="s">
        <v>440</v>
      </c>
      <c r="B92" s="255">
        <v>15</v>
      </c>
      <c r="C92" s="256">
        <v>0.041</v>
      </c>
      <c r="D92" s="256">
        <f t="shared" si="3"/>
        <v>31.593371000000005</v>
      </c>
      <c r="E92" s="256">
        <f t="shared" si="4"/>
        <v>0.471264367816092</v>
      </c>
    </row>
    <row r="93" spans="1:5" s="166" customFormat="1" ht="15.75">
      <c r="A93" s="301" t="s">
        <v>441</v>
      </c>
      <c r="B93" s="255">
        <v>18</v>
      </c>
      <c r="C93" s="256">
        <v>1.11035</v>
      </c>
      <c r="D93" s="256">
        <f t="shared" si="3"/>
        <v>32.703721</v>
      </c>
      <c r="E93" s="256">
        <f t="shared" si="4"/>
        <v>12.76264367816092</v>
      </c>
    </row>
    <row r="94" spans="1:5" s="166" customFormat="1" ht="15.75">
      <c r="A94" s="301" t="s">
        <v>442</v>
      </c>
      <c r="B94" s="255">
        <v>10</v>
      </c>
      <c r="C94" s="256">
        <v>0.734</v>
      </c>
      <c r="D94" s="256">
        <f t="shared" si="3"/>
        <v>33.437721</v>
      </c>
      <c r="E94" s="256">
        <f t="shared" si="4"/>
        <v>8.436781609195403</v>
      </c>
    </row>
    <row r="95" spans="1:5" s="166" customFormat="1" ht="15.75">
      <c r="A95" s="301" t="s">
        <v>443</v>
      </c>
      <c r="B95" s="255">
        <v>12</v>
      </c>
      <c r="C95" s="256">
        <v>0.12807</v>
      </c>
      <c r="D95" s="256">
        <f t="shared" si="3"/>
        <v>33.565791000000004</v>
      </c>
      <c r="E95" s="256">
        <f t="shared" si="4"/>
        <v>1.4720689655172414</v>
      </c>
    </row>
    <row r="96" spans="1:5" s="166" customFormat="1" ht="15.75">
      <c r="A96" s="301" t="s">
        <v>444</v>
      </c>
      <c r="B96" s="255">
        <v>7</v>
      </c>
      <c r="C96" s="256">
        <v>0.692</v>
      </c>
      <c r="D96" s="256">
        <f t="shared" si="3"/>
        <v>34.257791000000005</v>
      </c>
      <c r="E96" s="256">
        <f t="shared" si="4"/>
        <v>7.954022988505747</v>
      </c>
    </row>
    <row r="97" spans="1:5" s="166" customFormat="1" ht="15.75">
      <c r="A97" s="301" t="s">
        <v>445</v>
      </c>
      <c r="B97" s="255">
        <v>13</v>
      </c>
      <c r="C97" s="256">
        <v>0.144</v>
      </c>
      <c r="D97" s="256">
        <f t="shared" si="3"/>
        <v>34.401791</v>
      </c>
      <c r="E97" s="256">
        <f t="shared" si="4"/>
        <v>1.6551724137931034</v>
      </c>
    </row>
    <row r="98" spans="1:5" s="166" customFormat="1" ht="15.75">
      <c r="A98" s="301" t="s">
        <v>446</v>
      </c>
      <c r="B98" s="255">
        <v>12</v>
      </c>
      <c r="C98" s="256">
        <v>0.12</v>
      </c>
      <c r="D98" s="256">
        <f t="shared" si="3"/>
        <v>34.521791</v>
      </c>
      <c r="E98" s="256">
        <f t="shared" si="4"/>
        <v>1.3793103448275863</v>
      </c>
    </row>
    <row r="99" spans="1:5" s="166" customFormat="1" ht="15.75">
      <c r="A99" s="301" t="s">
        <v>447</v>
      </c>
      <c r="B99" s="255">
        <v>16</v>
      </c>
      <c r="C99" s="256">
        <v>0.02</v>
      </c>
      <c r="D99" s="256">
        <f t="shared" si="3"/>
        <v>34.541791</v>
      </c>
      <c r="E99" s="256">
        <f t="shared" si="4"/>
        <v>0.2298850574712644</v>
      </c>
    </row>
    <row r="100" spans="1:5" s="166" customFormat="1" ht="15.75">
      <c r="A100" s="301" t="s">
        <v>448</v>
      </c>
      <c r="B100" s="255">
        <v>10</v>
      </c>
      <c r="C100" s="256">
        <v>0.104035</v>
      </c>
      <c r="D100" s="256">
        <f t="shared" si="3"/>
        <v>34.64582600000001</v>
      </c>
      <c r="E100" s="256">
        <f t="shared" si="4"/>
        <v>1.1958045977011496</v>
      </c>
    </row>
    <row r="101" spans="1:5" s="166" customFormat="1" ht="15.75">
      <c r="A101" s="301" t="s">
        <v>449</v>
      </c>
      <c r="B101" s="255">
        <v>18</v>
      </c>
      <c r="C101" s="256">
        <v>0.035</v>
      </c>
      <c r="D101" s="256">
        <f aca="true" t="shared" si="5" ref="D101:D111">D100+C101</f>
        <v>34.680826</v>
      </c>
      <c r="E101" s="256">
        <f t="shared" si="4"/>
        <v>0.4022988505747127</v>
      </c>
    </row>
    <row r="102" spans="1:5" s="166" customFormat="1" ht="15.75">
      <c r="A102" s="301" t="s">
        <v>450</v>
      </c>
      <c r="B102" s="255">
        <v>14</v>
      </c>
      <c r="C102" s="256">
        <v>0.03</v>
      </c>
      <c r="D102" s="256">
        <f t="shared" si="5"/>
        <v>34.710826000000004</v>
      </c>
      <c r="E102" s="256">
        <f t="shared" si="4"/>
        <v>0.3448275862068966</v>
      </c>
    </row>
    <row r="103" spans="1:5" s="166" customFormat="1" ht="15.75">
      <c r="A103" s="301" t="s">
        <v>451</v>
      </c>
      <c r="B103" s="255">
        <v>14</v>
      </c>
      <c r="C103" s="256">
        <v>1.485264</v>
      </c>
      <c r="D103" s="256">
        <f t="shared" si="5"/>
        <v>36.196090000000005</v>
      </c>
      <c r="E103" s="256">
        <f t="shared" si="4"/>
        <v>17.072</v>
      </c>
    </row>
    <row r="104" spans="1:5" s="166" customFormat="1" ht="15.75">
      <c r="A104" s="301" t="s">
        <v>452</v>
      </c>
      <c r="B104" s="255">
        <v>16</v>
      </c>
      <c r="C104" s="256">
        <v>0.15</v>
      </c>
      <c r="D104" s="256">
        <f t="shared" si="5"/>
        <v>36.346090000000004</v>
      </c>
      <c r="E104" s="256">
        <f t="shared" si="4"/>
        <v>1.7241379310344829</v>
      </c>
    </row>
    <row r="105" spans="1:5" s="166" customFormat="1" ht="15.75">
      <c r="A105" s="301" t="s">
        <v>453</v>
      </c>
      <c r="B105" s="255">
        <v>7</v>
      </c>
      <c r="C105" s="256">
        <v>2.312546</v>
      </c>
      <c r="D105" s="256">
        <f t="shared" si="5"/>
        <v>38.658636</v>
      </c>
      <c r="E105" s="256">
        <f t="shared" si="4"/>
        <v>26.58098850574713</v>
      </c>
    </row>
    <row r="106" spans="1:5" s="166" customFormat="1" ht="15.75">
      <c r="A106" s="301" t="s">
        <v>454</v>
      </c>
      <c r="B106" s="255">
        <v>9</v>
      </c>
      <c r="C106" s="256">
        <v>0.249041</v>
      </c>
      <c r="D106" s="256">
        <f t="shared" si="5"/>
        <v>38.907677</v>
      </c>
      <c r="E106" s="256">
        <f t="shared" si="4"/>
        <v>2.8625402298850577</v>
      </c>
    </row>
    <row r="107" spans="1:5" s="166" customFormat="1" ht="15.75">
      <c r="A107" s="301" t="s">
        <v>455</v>
      </c>
      <c r="B107" s="255">
        <v>4</v>
      </c>
      <c r="C107" s="256">
        <v>0.102585</v>
      </c>
      <c r="D107" s="256">
        <f t="shared" si="5"/>
        <v>39.010262</v>
      </c>
      <c r="E107" s="256">
        <f t="shared" si="4"/>
        <v>1.1791379310344827</v>
      </c>
    </row>
    <row r="108" spans="1:5" s="166" customFormat="1" ht="15.75">
      <c r="A108" s="301" t="s">
        <v>456</v>
      </c>
      <c r="B108" s="255">
        <v>16</v>
      </c>
      <c r="C108" s="256">
        <v>0.9</v>
      </c>
      <c r="D108" s="256">
        <f t="shared" si="5"/>
        <v>39.910261999999996</v>
      </c>
      <c r="E108" s="256">
        <f t="shared" si="4"/>
        <v>10.344827586206897</v>
      </c>
    </row>
    <row r="109" spans="1:5" s="166" customFormat="1" ht="15.75">
      <c r="A109" s="301" t="s">
        <v>457</v>
      </c>
      <c r="B109" s="255">
        <v>12</v>
      </c>
      <c r="C109" s="256">
        <v>0.34</v>
      </c>
      <c r="D109" s="256">
        <f t="shared" si="5"/>
        <v>40.250262</v>
      </c>
      <c r="E109" s="256">
        <f t="shared" si="4"/>
        <v>3.908045977011495</v>
      </c>
    </row>
    <row r="110" spans="1:5" s="166" customFormat="1" ht="15.75">
      <c r="A110" s="301" t="s">
        <v>458</v>
      </c>
      <c r="B110" s="255">
        <v>12</v>
      </c>
      <c r="C110" s="256">
        <v>0.041</v>
      </c>
      <c r="D110" s="256">
        <f t="shared" si="5"/>
        <v>40.291261999999996</v>
      </c>
      <c r="E110" s="256">
        <f t="shared" si="4"/>
        <v>0.471264367816092</v>
      </c>
    </row>
    <row r="111" spans="1:5" s="170" customFormat="1" ht="16.5" thickBot="1">
      <c r="A111" s="302" t="s">
        <v>459</v>
      </c>
      <c r="B111" s="257">
        <v>12</v>
      </c>
      <c r="C111" s="258">
        <v>0.002345</v>
      </c>
      <c r="D111" s="258">
        <f t="shared" si="5"/>
        <v>40.293606999999994</v>
      </c>
      <c r="E111" s="258">
        <f t="shared" si="4"/>
        <v>0.026954022988505747</v>
      </c>
    </row>
    <row r="112" spans="1:5" s="262" customFormat="1" ht="15.75">
      <c r="A112" s="303" t="s">
        <v>682</v>
      </c>
      <c r="B112" s="259"/>
      <c r="C112" s="261">
        <f>SUM(C4:C111)</f>
        <v>40.294506999999996</v>
      </c>
      <c r="D112" s="260"/>
      <c r="E112" s="260">
        <f t="shared" si="4"/>
        <v>463.1552528735632</v>
      </c>
    </row>
    <row r="113" spans="1:5" s="166" customFormat="1" ht="15.75">
      <c r="A113" s="301"/>
      <c r="B113" s="255"/>
      <c r="C113" s="256"/>
      <c r="D113" s="256"/>
      <c r="E113" s="256"/>
    </row>
    <row r="114" spans="1:5" s="171" customFormat="1" ht="15.75">
      <c r="A114" s="389" t="s">
        <v>665</v>
      </c>
      <c r="B114" s="390"/>
      <c r="C114" s="251"/>
      <c r="D114" s="251"/>
      <c r="E114" s="251"/>
    </row>
    <row r="115" spans="1:5" s="166" customFormat="1" ht="15.75">
      <c r="A115" s="301" t="s">
        <v>666</v>
      </c>
      <c r="B115" s="255" t="s">
        <v>26</v>
      </c>
      <c r="C115" s="256">
        <v>3.5</v>
      </c>
      <c r="D115" s="256">
        <f>C115</f>
        <v>3.5</v>
      </c>
      <c r="E115" s="256">
        <f aca="true" t="shared" si="6" ref="E115:E120">C115/0.087</f>
        <v>40.229885057471265</v>
      </c>
    </row>
    <row r="116" spans="1:13" s="166" customFormat="1" ht="15.75">
      <c r="A116" s="301" t="s">
        <v>667</v>
      </c>
      <c r="B116" s="263" t="s">
        <v>26</v>
      </c>
      <c r="C116" s="256">
        <v>0.5</v>
      </c>
      <c r="D116" s="256">
        <f>D115+C116</f>
        <v>4</v>
      </c>
      <c r="E116" s="256">
        <f t="shared" si="6"/>
        <v>5.74712643678161</v>
      </c>
      <c r="G116" s="264"/>
      <c r="H116" s="264"/>
      <c r="I116" s="264"/>
      <c r="J116" s="264"/>
      <c r="K116" s="264"/>
      <c r="L116" s="265"/>
      <c r="M116" s="265"/>
    </row>
    <row r="117" spans="1:13" s="166" customFormat="1" ht="15.75">
      <c r="A117" s="301" t="s">
        <v>668</v>
      </c>
      <c r="B117" s="263" t="s">
        <v>26</v>
      </c>
      <c r="C117" s="256">
        <v>0.9</v>
      </c>
      <c r="D117" s="256">
        <f>D116+C117</f>
        <v>4.9</v>
      </c>
      <c r="E117" s="256">
        <f t="shared" si="6"/>
        <v>10.344827586206897</v>
      </c>
      <c r="G117" s="264"/>
      <c r="H117" s="264"/>
      <c r="I117" s="264"/>
      <c r="J117" s="264"/>
      <c r="K117" s="264"/>
      <c r="L117" s="265"/>
      <c r="M117" s="265"/>
    </row>
    <row r="118" spans="1:13" s="166" customFormat="1" ht="15.75">
      <c r="A118" s="301" t="s">
        <v>669</v>
      </c>
      <c r="B118" s="263" t="s">
        <v>26</v>
      </c>
      <c r="C118" s="256">
        <v>1</v>
      </c>
      <c r="D118" s="256">
        <f>D117+C118</f>
        <v>5.9</v>
      </c>
      <c r="E118" s="256">
        <f t="shared" si="6"/>
        <v>11.49425287356322</v>
      </c>
      <c r="G118" s="264"/>
      <c r="H118" s="264"/>
      <c r="I118" s="264"/>
      <c r="J118" s="264"/>
      <c r="K118" s="264"/>
      <c r="L118" s="265"/>
      <c r="M118" s="265"/>
    </row>
    <row r="119" spans="1:13" s="170" customFormat="1" ht="16.5" thickBot="1">
      <c r="A119" s="302" t="s">
        <v>670</v>
      </c>
      <c r="B119" s="266" t="s">
        <v>26</v>
      </c>
      <c r="C119" s="258">
        <v>1.5</v>
      </c>
      <c r="D119" s="258">
        <f>D118+C119</f>
        <v>7.4</v>
      </c>
      <c r="E119" s="258">
        <f t="shared" si="6"/>
        <v>17.24137931034483</v>
      </c>
      <c r="G119" s="267"/>
      <c r="H119" s="267"/>
      <c r="I119" s="267"/>
      <c r="J119" s="267"/>
      <c r="K119" s="267"/>
      <c r="L119" s="268"/>
      <c r="M119" s="268"/>
    </row>
    <row r="120" spans="1:13" s="262" customFormat="1" ht="15.75">
      <c r="A120" s="303" t="s">
        <v>682</v>
      </c>
      <c r="B120" s="7"/>
      <c r="C120" s="261">
        <f>SUM(C115:C119)</f>
        <v>7.4</v>
      </c>
      <c r="D120" s="261"/>
      <c r="E120" s="260">
        <f t="shared" si="6"/>
        <v>85.05747126436782</v>
      </c>
      <c r="G120" s="269"/>
      <c r="H120" s="269"/>
      <c r="I120" s="269"/>
      <c r="J120" s="269"/>
      <c r="K120" s="269"/>
      <c r="L120" s="270"/>
      <c r="M120" s="270"/>
    </row>
    <row r="121" spans="1:13" s="166" customFormat="1" ht="15.75">
      <c r="A121" s="301"/>
      <c r="B121" s="263"/>
      <c r="C121" s="256"/>
      <c r="D121" s="256"/>
      <c r="E121" s="256"/>
      <c r="G121" s="264"/>
      <c r="H121" s="264"/>
      <c r="I121" s="264"/>
      <c r="J121" s="264"/>
      <c r="K121" s="264"/>
      <c r="L121" s="265"/>
      <c r="M121" s="265"/>
    </row>
    <row r="122" spans="1:13" s="171" customFormat="1" ht="15.75">
      <c r="A122" s="389" t="s">
        <v>35</v>
      </c>
      <c r="B122" s="390"/>
      <c r="C122" s="251"/>
      <c r="D122" s="251"/>
      <c r="E122" s="251"/>
      <c r="G122" s="254"/>
      <c r="H122" s="254"/>
      <c r="I122" s="254"/>
      <c r="J122" s="254"/>
      <c r="K122" s="254"/>
      <c r="L122" s="271"/>
      <c r="M122" s="271"/>
    </row>
    <row r="123" spans="1:13" s="277" customFormat="1" ht="15.75">
      <c r="A123" s="304" t="s">
        <v>671</v>
      </c>
      <c r="B123" s="272" t="s">
        <v>26</v>
      </c>
      <c r="C123" s="273">
        <v>5</v>
      </c>
      <c r="D123" s="273">
        <v>5</v>
      </c>
      <c r="E123" s="273">
        <f>C123/0.087</f>
        <v>57.4712643678161</v>
      </c>
      <c r="F123" s="274"/>
      <c r="G123" s="275"/>
      <c r="H123" s="275"/>
      <c r="I123" s="275"/>
      <c r="J123" s="275"/>
      <c r="K123" s="275"/>
      <c r="L123" s="276"/>
      <c r="M123" s="276"/>
    </row>
    <row r="124" spans="1:5" s="223" customFormat="1" ht="15.75">
      <c r="A124" s="305"/>
      <c r="B124" s="278"/>
      <c r="C124" s="279"/>
      <c r="D124" s="279"/>
      <c r="E124" s="280"/>
    </row>
    <row r="125" spans="1:6" s="284" customFormat="1" ht="16.5" thickBot="1">
      <c r="A125" s="306" t="s">
        <v>682</v>
      </c>
      <c r="B125" s="281"/>
      <c r="C125" s="299">
        <f>SUM(C123)</f>
        <v>5</v>
      </c>
      <c r="D125" s="282"/>
      <c r="E125" s="368">
        <f>E123</f>
        <v>57.4712643678161</v>
      </c>
      <c r="F125" s="283"/>
    </row>
    <row r="126" spans="1:7" s="290" customFormat="1" ht="16.5" thickBot="1">
      <c r="A126" s="307" t="s">
        <v>211</v>
      </c>
      <c r="B126" s="285"/>
      <c r="C126" s="286">
        <f>SUM(C112,C120,C125)</f>
        <v>52.694506999999994</v>
      </c>
      <c r="D126" s="287"/>
      <c r="E126" s="369">
        <f>SUM(E112,E120,E125)</f>
        <v>605.683988505747</v>
      </c>
      <c r="F126" s="288"/>
      <c r="G126" s="289"/>
    </row>
    <row r="127" spans="1:7" s="284" customFormat="1" ht="15.75">
      <c r="A127" s="404" t="s">
        <v>8</v>
      </c>
      <c r="B127" s="386"/>
      <c r="C127" s="386"/>
      <c r="D127" s="386"/>
      <c r="E127" s="386"/>
      <c r="F127" s="386"/>
      <c r="G127" s="291"/>
    </row>
    <row r="128" spans="1:7" s="284" customFormat="1" ht="15.75">
      <c r="A128" s="400" t="s">
        <v>815</v>
      </c>
      <c r="B128" s="401"/>
      <c r="C128" s="401"/>
      <c r="D128" s="401"/>
      <c r="E128" s="401"/>
      <c r="F128" s="401"/>
      <c r="G128" s="291"/>
    </row>
    <row r="129" spans="1:6" s="284" customFormat="1" ht="15.75">
      <c r="A129" s="308"/>
      <c r="B129" s="250"/>
      <c r="C129" s="251"/>
      <c r="D129" s="292"/>
      <c r="E129" s="250"/>
      <c r="F129" s="250"/>
    </row>
    <row r="130" spans="1:5" ht="12.75">
      <c r="A130" s="309"/>
      <c r="E130" s="296"/>
    </row>
    <row r="131" ht="12.75">
      <c r="A131" s="310"/>
    </row>
    <row r="132" spans="2:7" ht="12.75">
      <c r="B132" s="297"/>
      <c r="G132" s="296"/>
    </row>
    <row r="134" ht="12.75">
      <c r="J134" s="296"/>
    </row>
    <row r="141" ht="12.75">
      <c r="E141" s="298"/>
    </row>
  </sheetData>
  <mergeCells count="6">
    <mergeCell ref="A128:F128"/>
    <mergeCell ref="A1:F1"/>
    <mergeCell ref="A127:F127"/>
    <mergeCell ref="A3:B3"/>
    <mergeCell ref="A114:B114"/>
    <mergeCell ref="A122:B122"/>
  </mergeCells>
  <printOptions horizontalCentered="1" verticalCentered="1"/>
  <pageMargins left="0.3937007874015748" right="0.3937007874015748" top="0.3937007874015748" bottom="0.3937007874015748" header="0.5118110236220472" footer="0.5118110236220472"/>
  <pageSetup fitToHeight="0"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G32"/>
  <sheetViews>
    <sheetView view="pageBreakPreview" zoomScale="70" zoomScaleSheetLayoutView="70" workbookViewId="0" topLeftCell="A1">
      <selection activeCell="F7" sqref="F7"/>
    </sheetView>
  </sheetViews>
  <sheetFormatPr defaultColWidth="9.140625" defaultRowHeight="12.75"/>
  <cols>
    <col min="1" max="1" width="49.421875" style="32" customWidth="1"/>
    <col min="2" max="2" width="8.7109375" style="37" customWidth="1"/>
    <col min="3" max="3" width="11.57421875" style="121" customWidth="1"/>
    <col min="4" max="4" width="14.421875" style="215" customWidth="1"/>
    <col min="5" max="5" width="12.57421875" style="61" customWidth="1"/>
    <col min="6" max="6" width="35.00390625" style="233" customWidth="1"/>
    <col min="7" max="7" width="47.28125" style="32" customWidth="1"/>
    <col min="8" max="8" width="10.421875" style="32" customWidth="1"/>
    <col min="9" max="16384" width="9.140625" style="32" customWidth="1"/>
  </cols>
  <sheetData>
    <row r="1" spans="1:6" s="145" customFormat="1" ht="30" customHeight="1">
      <c r="A1" s="391" t="s">
        <v>464</v>
      </c>
      <c r="B1" s="391"/>
      <c r="C1" s="391"/>
      <c r="D1" s="391"/>
      <c r="E1" s="391"/>
      <c r="F1" s="391"/>
    </row>
    <row r="2" spans="1:6" s="151" customFormat="1" ht="36" customHeight="1" thickBot="1">
      <c r="A2" s="146" t="s">
        <v>22</v>
      </c>
      <c r="B2" s="146" t="s">
        <v>23</v>
      </c>
      <c r="C2" s="147" t="s">
        <v>47</v>
      </c>
      <c r="D2" s="213" t="s">
        <v>544</v>
      </c>
      <c r="E2" s="149" t="s">
        <v>463</v>
      </c>
      <c r="F2" s="149" t="s">
        <v>308</v>
      </c>
    </row>
    <row r="3" spans="1:6" ht="48" thickTop="1">
      <c r="A3" s="158" t="s">
        <v>349</v>
      </c>
      <c r="B3" s="37">
        <v>9</v>
      </c>
      <c r="C3" s="121">
        <v>2.7</v>
      </c>
      <c r="D3" s="121">
        <f>+C3</f>
        <v>2.7</v>
      </c>
      <c r="E3" s="222">
        <f>C3/0.087</f>
        <v>31.034482758620694</v>
      </c>
      <c r="F3" s="166"/>
    </row>
    <row r="4" spans="1:6" ht="47.25">
      <c r="A4" s="158" t="s">
        <v>348</v>
      </c>
      <c r="B4" s="37">
        <v>9</v>
      </c>
      <c r="C4" s="121">
        <v>2.7</v>
      </c>
      <c r="D4" s="121">
        <f aca="true" t="shared" si="0" ref="D4:D24">+C4+D3</f>
        <v>5.4</v>
      </c>
      <c r="E4" s="222">
        <f>C4/0.087</f>
        <v>31.034482758620694</v>
      </c>
      <c r="F4" s="166"/>
    </row>
    <row r="5" spans="1:6" ht="31.5">
      <c r="A5" s="158" t="s">
        <v>43</v>
      </c>
      <c r="B5" s="37">
        <v>11</v>
      </c>
      <c r="C5" s="121">
        <v>3</v>
      </c>
      <c r="D5" s="121">
        <f t="shared" si="0"/>
        <v>8.4</v>
      </c>
      <c r="E5" s="222">
        <f>C5/0.087</f>
        <v>34.48275862068966</v>
      </c>
      <c r="F5" s="166"/>
    </row>
    <row r="6" spans="1:6" ht="15.75">
      <c r="A6" s="158" t="s">
        <v>290</v>
      </c>
      <c r="B6" s="37">
        <v>9</v>
      </c>
      <c r="C6" s="121">
        <v>2</v>
      </c>
      <c r="D6" s="121">
        <f t="shared" si="0"/>
        <v>10.4</v>
      </c>
      <c r="E6" s="222">
        <f aca="true" t="shared" si="1" ref="E6:E26">C6/0.087</f>
        <v>22.98850574712644</v>
      </c>
      <c r="F6" s="166"/>
    </row>
    <row r="7" spans="1:6" ht="31.5">
      <c r="A7" s="166" t="s">
        <v>110</v>
      </c>
      <c r="B7" s="37">
        <v>19</v>
      </c>
      <c r="C7" s="184">
        <v>3.2</v>
      </c>
      <c r="D7" s="121">
        <f t="shared" si="0"/>
        <v>13.600000000000001</v>
      </c>
      <c r="E7" s="222">
        <f t="shared" si="1"/>
        <v>36.781609195402304</v>
      </c>
      <c r="F7" s="166"/>
    </row>
    <row r="8" spans="1:6" ht="15.75">
      <c r="A8" s="166" t="s">
        <v>289</v>
      </c>
      <c r="B8" s="37">
        <v>9</v>
      </c>
      <c r="C8" s="184">
        <v>2</v>
      </c>
      <c r="D8" s="121">
        <f t="shared" si="0"/>
        <v>15.600000000000001</v>
      </c>
      <c r="E8" s="222">
        <f t="shared" si="1"/>
        <v>22.98850574712644</v>
      </c>
      <c r="F8" s="166"/>
    </row>
    <row r="9" spans="1:6" ht="15.75">
      <c r="A9" s="166" t="s">
        <v>36</v>
      </c>
      <c r="B9" s="37">
        <v>15</v>
      </c>
      <c r="C9" s="184">
        <v>1</v>
      </c>
      <c r="D9" s="121">
        <f t="shared" si="0"/>
        <v>16.6</v>
      </c>
      <c r="E9" s="222">
        <f t="shared" si="1"/>
        <v>11.49425287356322</v>
      </c>
      <c r="F9" s="166"/>
    </row>
    <row r="10" spans="1:6" ht="15.75">
      <c r="A10" s="166" t="s">
        <v>37</v>
      </c>
      <c r="B10" s="37" t="s">
        <v>26</v>
      </c>
      <c r="C10" s="184">
        <v>1.13</v>
      </c>
      <c r="D10" s="121">
        <f t="shared" si="0"/>
        <v>17.73</v>
      </c>
      <c r="E10" s="222">
        <f t="shared" si="1"/>
        <v>12.988505747126437</v>
      </c>
      <c r="F10" s="166"/>
    </row>
    <row r="11" spans="1:6" ht="15.75">
      <c r="A11" s="166" t="s">
        <v>112</v>
      </c>
      <c r="B11" s="37">
        <v>15</v>
      </c>
      <c r="C11" s="184">
        <v>1</v>
      </c>
      <c r="D11" s="121">
        <f t="shared" si="0"/>
        <v>18.73</v>
      </c>
      <c r="E11" s="222">
        <f t="shared" si="1"/>
        <v>11.49425287356322</v>
      </c>
      <c r="F11" s="166"/>
    </row>
    <row r="12" spans="1:6" ht="31.5">
      <c r="A12" s="166" t="s">
        <v>275</v>
      </c>
      <c r="B12" s="37">
        <v>14</v>
      </c>
      <c r="C12" s="184">
        <v>1.78</v>
      </c>
      <c r="D12" s="121">
        <f t="shared" si="0"/>
        <v>20.51</v>
      </c>
      <c r="E12" s="222">
        <f t="shared" si="1"/>
        <v>20.45977011494253</v>
      </c>
      <c r="F12" s="166" t="s">
        <v>534</v>
      </c>
    </row>
    <row r="13" spans="1:6" ht="31.5">
      <c r="A13" s="166" t="s">
        <v>44</v>
      </c>
      <c r="B13" s="37">
        <v>10</v>
      </c>
      <c r="C13" s="184">
        <v>3.7</v>
      </c>
      <c r="D13" s="121">
        <f t="shared" si="0"/>
        <v>24.21</v>
      </c>
      <c r="E13" s="222">
        <f t="shared" si="1"/>
        <v>42.52873563218391</v>
      </c>
      <c r="F13" s="166" t="s">
        <v>343</v>
      </c>
    </row>
    <row r="14" spans="1:6" ht="31.5">
      <c r="A14" s="166" t="s">
        <v>45</v>
      </c>
      <c r="B14" s="37">
        <v>10</v>
      </c>
      <c r="C14" s="184">
        <v>0.13</v>
      </c>
      <c r="D14" s="121">
        <f t="shared" si="0"/>
        <v>24.34</v>
      </c>
      <c r="E14" s="222">
        <f t="shared" si="1"/>
        <v>1.4942528735632186</v>
      </c>
      <c r="F14" s="166" t="s">
        <v>533</v>
      </c>
    </row>
    <row r="15" spans="1:6" ht="31.5">
      <c r="A15" s="166" t="s">
        <v>46</v>
      </c>
      <c r="B15" s="37">
        <v>10</v>
      </c>
      <c r="C15" s="184">
        <v>0.05</v>
      </c>
      <c r="D15" s="121">
        <f t="shared" si="0"/>
        <v>24.39</v>
      </c>
      <c r="E15" s="222">
        <f t="shared" si="1"/>
        <v>0.574712643678161</v>
      </c>
      <c r="F15" s="166" t="s">
        <v>535</v>
      </c>
    </row>
    <row r="16" spans="1:6" ht="31.5">
      <c r="A16" s="166" t="s">
        <v>278</v>
      </c>
      <c r="B16" s="37">
        <v>15</v>
      </c>
      <c r="C16" s="184">
        <v>5</v>
      </c>
      <c r="D16" s="121">
        <f t="shared" si="0"/>
        <v>29.39</v>
      </c>
      <c r="E16" s="222">
        <f t="shared" si="1"/>
        <v>57.4712643678161</v>
      </c>
      <c r="F16" s="166" t="s">
        <v>536</v>
      </c>
    </row>
    <row r="17" spans="1:6" ht="31.5">
      <c r="A17" s="166" t="s">
        <v>277</v>
      </c>
      <c r="B17" s="37">
        <v>15</v>
      </c>
      <c r="C17" s="184">
        <v>1.2</v>
      </c>
      <c r="D17" s="121">
        <f t="shared" si="0"/>
        <v>30.59</v>
      </c>
      <c r="E17" s="222">
        <f t="shared" si="1"/>
        <v>13.793103448275863</v>
      </c>
      <c r="F17" s="166" t="s">
        <v>673</v>
      </c>
    </row>
    <row r="18" spans="1:6" ht="31.5">
      <c r="A18" s="166" t="s">
        <v>276</v>
      </c>
      <c r="B18" s="37">
        <v>15</v>
      </c>
      <c r="C18" s="184">
        <v>1.2</v>
      </c>
      <c r="D18" s="121">
        <f t="shared" si="0"/>
        <v>31.79</v>
      </c>
      <c r="E18" s="222">
        <f t="shared" si="1"/>
        <v>13.793103448275863</v>
      </c>
      <c r="F18" s="166" t="s">
        <v>537</v>
      </c>
    </row>
    <row r="19" spans="1:6" ht="15.75">
      <c r="A19" s="166" t="s">
        <v>672</v>
      </c>
      <c r="B19" s="37">
        <v>5</v>
      </c>
      <c r="C19" s="184">
        <v>0.15</v>
      </c>
      <c r="D19" s="121">
        <f t="shared" si="0"/>
        <v>31.939999999999998</v>
      </c>
      <c r="E19" s="222">
        <f t="shared" si="1"/>
        <v>1.7241379310344829</v>
      </c>
      <c r="F19" s="166"/>
    </row>
    <row r="20" spans="1:6" ht="15.75">
      <c r="A20" s="166" t="s">
        <v>538</v>
      </c>
      <c r="B20" s="37">
        <v>2</v>
      </c>
      <c r="C20" s="184">
        <v>0.3</v>
      </c>
      <c r="D20" s="121">
        <f t="shared" si="0"/>
        <v>32.239999999999995</v>
      </c>
      <c r="E20" s="222">
        <f t="shared" si="1"/>
        <v>3.4482758620689657</v>
      </c>
      <c r="F20" s="166"/>
    </row>
    <row r="21" spans="1:6" ht="47.25">
      <c r="A21" s="166" t="s">
        <v>307</v>
      </c>
      <c r="B21" s="37">
        <v>16</v>
      </c>
      <c r="C21" s="184">
        <v>1.8</v>
      </c>
      <c r="D21" s="121">
        <f t="shared" si="0"/>
        <v>34.03999999999999</v>
      </c>
      <c r="E21" s="222">
        <f t="shared" si="1"/>
        <v>20.689655172413794</v>
      </c>
      <c r="F21" s="166"/>
    </row>
    <row r="22" spans="1:6" ht="31.5">
      <c r="A22" s="166" t="s">
        <v>306</v>
      </c>
      <c r="B22" s="37">
        <v>2</v>
      </c>
      <c r="C22" s="184">
        <v>0.55</v>
      </c>
      <c r="D22" s="121">
        <f t="shared" si="0"/>
        <v>34.58999999999999</v>
      </c>
      <c r="E22" s="222">
        <f t="shared" si="1"/>
        <v>6.321839080459771</v>
      </c>
      <c r="F22" s="166" t="s">
        <v>539</v>
      </c>
    </row>
    <row r="23" spans="1:6" ht="31.5">
      <c r="A23" s="166" t="s">
        <v>540</v>
      </c>
      <c r="B23" s="37">
        <v>15</v>
      </c>
      <c r="C23" s="184">
        <v>0.6</v>
      </c>
      <c r="D23" s="121">
        <f t="shared" si="0"/>
        <v>35.18999999999999</v>
      </c>
      <c r="E23" s="222">
        <f t="shared" si="1"/>
        <v>6.8965517241379315</v>
      </c>
      <c r="F23" s="166" t="s">
        <v>541</v>
      </c>
    </row>
    <row r="24" spans="1:6" ht="31.5">
      <c r="A24" s="166" t="s">
        <v>42</v>
      </c>
      <c r="B24" s="37" t="s">
        <v>41</v>
      </c>
      <c r="C24" s="184">
        <v>21.4</v>
      </c>
      <c r="D24" s="121">
        <f t="shared" si="0"/>
        <v>56.58999999999999</v>
      </c>
      <c r="E24" s="222">
        <f t="shared" si="1"/>
        <v>245.97701149425288</v>
      </c>
      <c r="F24" s="166" t="s">
        <v>675</v>
      </c>
    </row>
    <row r="25" spans="1:6" ht="15.75">
      <c r="A25" s="166" t="s">
        <v>817</v>
      </c>
      <c r="B25" s="37">
        <v>15</v>
      </c>
      <c r="C25" s="184">
        <v>0.5</v>
      </c>
      <c r="D25" s="121">
        <f>D24+C25</f>
        <v>57.08999999999999</v>
      </c>
      <c r="E25" s="222">
        <f t="shared" si="1"/>
        <v>5.74712643678161</v>
      </c>
      <c r="F25" s="166"/>
    </row>
    <row r="26" spans="1:6" ht="15.75">
      <c r="A26" s="166" t="s">
        <v>53</v>
      </c>
      <c r="B26" s="37">
        <v>15</v>
      </c>
      <c r="C26" s="184">
        <v>1.4</v>
      </c>
      <c r="D26" s="121">
        <f>D25+C26</f>
        <v>58.48999999999999</v>
      </c>
      <c r="E26" s="222">
        <f t="shared" si="1"/>
        <v>16.091954022988507</v>
      </c>
      <c r="F26" s="166"/>
    </row>
    <row r="27" spans="1:6" s="220" customFormat="1" ht="16.5" thickBot="1">
      <c r="A27" s="223"/>
      <c r="B27" s="219"/>
      <c r="C27" s="224"/>
      <c r="D27" s="225"/>
      <c r="E27" s="202"/>
      <c r="F27" s="226"/>
    </row>
    <row r="28" spans="1:7" s="230" customFormat="1" ht="16.5" thickBot="1">
      <c r="A28" s="199" t="s">
        <v>211</v>
      </c>
      <c r="B28" s="197"/>
      <c r="C28" s="188">
        <f>SUM(C3:C27)</f>
        <v>58.48999999999999</v>
      </c>
      <c r="D28" s="227"/>
      <c r="E28" s="207">
        <f>SUM(E3:E26)</f>
        <v>672.2988505747126</v>
      </c>
      <c r="F28" s="228"/>
      <c r="G28" s="229"/>
    </row>
    <row r="29" spans="1:7" s="155" customFormat="1" ht="15.75">
      <c r="A29" s="70"/>
      <c r="B29" s="9"/>
      <c r="C29" s="189"/>
      <c r="D29" s="120"/>
      <c r="E29" s="11"/>
      <c r="F29" s="231"/>
      <c r="G29" s="182"/>
    </row>
    <row r="30" spans="1:7" ht="15.75">
      <c r="A30" s="398" t="s">
        <v>684</v>
      </c>
      <c r="B30" s="399"/>
      <c r="C30" s="399"/>
      <c r="D30" s="399"/>
      <c r="E30" s="399"/>
      <c r="F30" s="399"/>
      <c r="G30" s="183"/>
    </row>
    <row r="31" spans="1:7" ht="15.75">
      <c r="A31" s="398" t="s">
        <v>815</v>
      </c>
      <c r="B31" s="399"/>
      <c r="C31" s="399"/>
      <c r="D31" s="399"/>
      <c r="E31" s="399"/>
      <c r="F31" s="399"/>
      <c r="G31" s="183"/>
    </row>
    <row r="32" spans="1:6" ht="15.75">
      <c r="A32" s="155"/>
      <c r="B32" s="163"/>
      <c r="C32" s="190"/>
      <c r="D32" s="214"/>
      <c r="E32" s="153"/>
      <c r="F32" s="232"/>
    </row>
  </sheetData>
  <mergeCells count="3">
    <mergeCell ref="A1:F1"/>
    <mergeCell ref="A31:F31"/>
    <mergeCell ref="A30:F30"/>
  </mergeCells>
  <printOptions horizontalCentered="1" verticalCentered="1"/>
  <pageMargins left="0.3937007874015748" right="0.3937007874015748" top="0.3937007874015748" bottom="0.3937007874015748" header="0.5118110236220472" footer="0.5118110236220472"/>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I15"/>
  <sheetViews>
    <sheetView tabSelected="1" view="pageBreakPreview" zoomScale="70" zoomScaleSheetLayoutView="70" workbookViewId="0" topLeftCell="A1">
      <selection activeCell="F8" sqref="F8"/>
    </sheetView>
  </sheetViews>
  <sheetFormatPr defaultColWidth="9.140625" defaultRowHeight="12.75"/>
  <cols>
    <col min="1" max="1" width="46.57421875" style="30" customWidth="1"/>
    <col min="2" max="2" width="8.7109375" style="30" customWidth="1"/>
    <col min="3" max="3" width="11.140625" style="245" customWidth="1"/>
    <col min="4" max="4" width="15.140625" style="215" customWidth="1"/>
    <col min="5" max="5" width="11.00390625" style="215" customWidth="1"/>
    <col min="6" max="6" width="34.28125" style="30" customWidth="1"/>
    <col min="7" max="7" width="12.00390625" style="30" customWidth="1"/>
    <col min="8" max="8" width="10.7109375" style="30" customWidth="1"/>
    <col min="9" max="16384" width="9.140625" style="30" customWidth="1"/>
  </cols>
  <sheetData>
    <row r="1" spans="1:6" s="234" customFormat="1" ht="30" customHeight="1">
      <c r="A1" s="392" t="s">
        <v>462</v>
      </c>
      <c r="B1" s="392"/>
      <c r="C1" s="392"/>
      <c r="D1" s="392"/>
      <c r="E1" s="392"/>
      <c r="F1" s="392"/>
    </row>
    <row r="2" spans="1:8" s="218" customFormat="1" ht="32.25" thickBot="1">
      <c r="A2" s="150" t="s">
        <v>22</v>
      </c>
      <c r="B2" s="150" t="s">
        <v>23</v>
      </c>
      <c r="C2" s="235" t="s">
        <v>47</v>
      </c>
      <c r="D2" s="213" t="s">
        <v>544</v>
      </c>
      <c r="E2" s="213" t="s">
        <v>463</v>
      </c>
      <c r="F2" s="150" t="s">
        <v>308</v>
      </c>
      <c r="G2" s="146"/>
      <c r="H2" s="146"/>
    </row>
    <row r="3" spans="1:9" ht="41.25" customHeight="1" thickTop="1">
      <c r="A3" s="340" t="s">
        <v>52</v>
      </c>
      <c r="B3" s="2">
        <v>8</v>
      </c>
      <c r="C3" s="344">
        <v>12</v>
      </c>
      <c r="D3" s="345">
        <f>C3</f>
        <v>12</v>
      </c>
      <c r="E3" s="345">
        <f>C3/0.087</f>
        <v>137.93103448275863</v>
      </c>
      <c r="F3" s="236"/>
      <c r="G3" s="237"/>
      <c r="H3" s="237"/>
      <c r="I3" s="111"/>
    </row>
    <row r="4" spans="1:9" ht="57" customHeight="1">
      <c r="A4" s="340" t="s">
        <v>332</v>
      </c>
      <c r="B4" s="2" t="s">
        <v>26</v>
      </c>
      <c r="C4" s="344">
        <v>1</v>
      </c>
      <c r="D4" s="345">
        <f aca="true" t="shared" si="0" ref="D4:D9">C4+D3</f>
        <v>13</v>
      </c>
      <c r="E4" s="345">
        <f aca="true" t="shared" si="1" ref="E4:E10">C4/0.087</f>
        <v>11.49425287356322</v>
      </c>
      <c r="F4" s="32"/>
      <c r="G4" s="111"/>
      <c r="H4" s="111"/>
      <c r="I4" s="111"/>
    </row>
    <row r="5" spans="1:9" s="32" customFormat="1" ht="24" customHeight="1">
      <c r="A5" s="341" t="s">
        <v>676</v>
      </c>
      <c r="B5" s="2">
        <v>12</v>
      </c>
      <c r="C5" s="344">
        <v>1</v>
      </c>
      <c r="D5" s="345">
        <f t="shared" si="0"/>
        <v>14</v>
      </c>
      <c r="E5" s="345">
        <f t="shared" si="1"/>
        <v>11.49425287356322</v>
      </c>
      <c r="F5" s="32" t="s">
        <v>21</v>
      </c>
      <c r="G5" s="237"/>
      <c r="H5" s="237"/>
      <c r="I5" s="237"/>
    </row>
    <row r="6" spans="1:9" ht="80.25" customHeight="1">
      <c r="A6" s="340" t="s">
        <v>111</v>
      </c>
      <c r="B6" s="2">
        <v>14</v>
      </c>
      <c r="C6" s="344">
        <v>0.25</v>
      </c>
      <c r="D6" s="345">
        <f t="shared" si="0"/>
        <v>14.25</v>
      </c>
      <c r="E6" s="345">
        <f t="shared" si="1"/>
        <v>2.873563218390805</v>
      </c>
      <c r="F6" s="166" t="s">
        <v>822</v>
      </c>
      <c r="G6" s="238"/>
      <c r="H6" s="111"/>
      <c r="I6" s="111"/>
    </row>
    <row r="7" spans="1:7" s="32" customFormat="1" ht="21" customHeight="1">
      <c r="A7" s="342" t="s">
        <v>38</v>
      </c>
      <c r="B7" s="2">
        <v>4</v>
      </c>
      <c r="C7" s="344">
        <v>11</v>
      </c>
      <c r="D7" s="122">
        <f t="shared" si="0"/>
        <v>25.25</v>
      </c>
      <c r="E7" s="345">
        <f t="shared" si="1"/>
        <v>126.4367816091954</v>
      </c>
      <c r="F7" s="32" t="s">
        <v>344</v>
      </c>
      <c r="G7" s="239"/>
    </row>
    <row r="8" spans="1:5" s="32" customFormat="1" ht="26.25" customHeight="1">
      <c r="A8" s="341" t="s">
        <v>39</v>
      </c>
      <c r="B8" s="2" t="s">
        <v>50</v>
      </c>
      <c r="C8" s="344">
        <v>1.5</v>
      </c>
      <c r="D8" s="122">
        <f t="shared" si="0"/>
        <v>26.75</v>
      </c>
      <c r="E8" s="345">
        <f t="shared" si="1"/>
        <v>17.24137931034483</v>
      </c>
    </row>
    <row r="9" spans="1:5" s="32" customFormat="1" ht="22.5" customHeight="1">
      <c r="A9" s="341" t="s">
        <v>40</v>
      </c>
      <c r="B9" s="2" t="s">
        <v>51</v>
      </c>
      <c r="C9" s="344">
        <v>1.5</v>
      </c>
      <c r="D9" s="122">
        <f t="shared" si="0"/>
        <v>28.25</v>
      </c>
      <c r="E9" s="345">
        <f t="shared" si="1"/>
        <v>17.24137931034483</v>
      </c>
    </row>
    <row r="10" spans="1:5" s="162" customFormat="1" ht="26.25" customHeight="1" thickBot="1">
      <c r="A10" s="343" t="s">
        <v>49</v>
      </c>
      <c r="B10" s="23">
        <v>20</v>
      </c>
      <c r="C10" s="346">
        <v>1</v>
      </c>
      <c r="D10" s="347">
        <f>+C10+D9</f>
        <v>29.25</v>
      </c>
      <c r="E10" s="345">
        <f t="shared" si="1"/>
        <v>11.49425287356322</v>
      </c>
    </row>
    <row r="11" spans="1:6" s="241" customFormat="1" ht="26.25" customHeight="1" thickBot="1">
      <c r="A11" s="351" t="s">
        <v>211</v>
      </c>
      <c r="B11" s="348"/>
      <c r="C11" s="349">
        <f>SUM(C3:C10)</f>
        <v>29.25</v>
      </c>
      <c r="D11" s="350"/>
      <c r="E11" s="370">
        <f>SUM(E3:E10)</f>
        <v>336.2068965517241</v>
      </c>
      <c r="F11" s="240"/>
    </row>
    <row r="12" spans="1:7" s="48" customFormat="1" ht="15.75">
      <c r="A12" s="221"/>
      <c r="B12" s="11"/>
      <c r="C12" s="242"/>
      <c r="D12" s="120"/>
      <c r="E12" s="120"/>
      <c r="F12" s="113"/>
      <c r="G12" s="243"/>
    </row>
    <row r="13" spans="1:7" ht="15.75">
      <c r="A13" s="398" t="s">
        <v>9</v>
      </c>
      <c r="B13" s="399"/>
      <c r="C13" s="399"/>
      <c r="D13" s="399"/>
      <c r="E13" s="399"/>
      <c r="F13" s="399"/>
      <c r="G13" s="103"/>
    </row>
    <row r="14" spans="1:7" ht="15.75">
      <c r="A14" s="393" t="s">
        <v>815</v>
      </c>
      <c r="B14" s="399"/>
      <c r="C14" s="399"/>
      <c r="D14" s="399"/>
      <c r="E14" s="399"/>
      <c r="F14" s="399"/>
      <c r="G14" s="103"/>
    </row>
    <row r="15" spans="1:6" ht="15.75">
      <c r="A15" s="48"/>
      <c r="B15" s="48"/>
      <c r="C15" s="244"/>
      <c r="D15" s="214"/>
      <c r="E15" s="214"/>
      <c r="F15" s="48"/>
    </row>
  </sheetData>
  <mergeCells count="3">
    <mergeCell ref="A1:F1"/>
    <mergeCell ref="A14:F14"/>
    <mergeCell ref="A13:F13"/>
  </mergeCells>
  <printOptions horizontalCentered="1" verticalCentered="1"/>
  <pageMargins left="0.3937007874015748" right="0.3937007874015748" top="0.3937007874015748" bottom="0.3937007874015748" header="0.5118110236220472" footer="0.5118110236220472"/>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J32"/>
  <sheetViews>
    <sheetView view="pageBreakPreview" zoomScale="70" zoomScaleSheetLayoutView="70" workbookViewId="0" topLeftCell="A16">
      <selection activeCell="H24" sqref="H24"/>
    </sheetView>
  </sheetViews>
  <sheetFormatPr defaultColWidth="9.140625" defaultRowHeight="12.75"/>
  <cols>
    <col min="1" max="1" width="6.8515625" style="63" customWidth="1"/>
    <col min="2" max="2" width="23.00390625" style="63" customWidth="1"/>
    <col min="3" max="3" width="11.28125" style="63" customWidth="1"/>
    <col min="4" max="4" width="15.421875" style="63" customWidth="1"/>
    <col min="5" max="5" width="9.421875" style="63" customWidth="1"/>
    <col min="6" max="7" width="13.7109375" style="63" customWidth="1"/>
    <col min="8" max="8" width="67.140625" style="63" customWidth="1"/>
    <col min="9" max="9" width="15.57421875" style="63" customWidth="1"/>
    <col min="10" max="10" width="16.00390625" style="63" customWidth="1"/>
    <col min="11" max="16384" width="9.140625" style="63" customWidth="1"/>
  </cols>
  <sheetData>
    <row r="1" spans="1:8" ht="15.75">
      <c r="A1" s="394" t="s">
        <v>298</v>
      </c>
      <c r="B1" s="380"/>
      <c r="C1" s="380"/>
      <c r="D1" s="380"/>
      <c r="E1" s="380"/>
      <c r="F1" s="380"/>
      <c r="G1" s="380"/>
      <c r="H1" s="380"/>
    </row>
    <row r="2" spans="1:9" s="64" customFormat="1" ht="30" customHeight="1">
      <c r="A2" s="409" t="s">
        <v>685</v>
      </c>
      <c r="B2" s="410"/>
      <c r="C2" s="410"/>
      <c r="D2" s="410"/>
      <c r="E2" s="410"/>
      <c r="F2" s="410"/>
      <c r="G2" s="410"/>
      <c r="H2" s="410"/>
      <c r="I2" s="325"/>
    </row>
    <row r="3" spans="1:9" ht="15.75">
      <c r="A3" s="416" t="s">
        <v>212</v>
      </c>
      <c r="B3" s="417"/>
      <c r="C3" s="417"/>
      <c r="D3" s="417"/>
      <c r="E3" s="417"/>
      <c r="F3" s="417"/>
      <c r="G3" s="417"/>
      <c r="H3" s="417"/>
      <c r="I3" s="65"/>
    </row>
    <row r="4" spans="1:10" ht="15.75">
      <c r="A4" s="420" t="s">
        <v>661</v>
      </c>
      <c r="B4" s="421"/>
      <c r="C4" s="421"/>
      <c r="D4" s="421"/>
      <c r="E4" s="421"/>
      <c r="F4" s="421"/>
      <c r="G4" s="421"/>
      <c r="H4" s="421"/>
      <c r="I4" s="66"/>
      <c r="J4" s="9"/>
    </row>
    <row r="5" spans="1:10" s="71" customFormat="1" ht="31.5">
      <c r="A5" s="67" t="s">
        <v>23</v>
      </c>
      <c r="B5" s="33" t="s">
        <v>213</v>
      </c>
      <c r="C5" s="33" t="s">
        <v>214</v>
      </c>
      <c r="D5" s="33" t="s">
        <v>114</v>
      </c>
      <c r="E5" s="68" t="s">
        <v>215</v>
      </c>
      <c r="F5" s="20" t="s">
        <v>532</v>
      </c>
      <c r="G5" s="20" t="s">
        <v>542</v>
      </c>
      <c r="H5" s="33" t="s">
        <v>216</v>
      </c>
      <c r="I5" s="69"/>
      <c r="J5" s="70"/>
    </row>
    <row r="6" spans="1:8" s="71" customFormat="1" ht="63">
      <c r="A6" s="384" t="s">
        <v>217</v>
      </c>
      <c r="B6" s="385"/>
      <c r="C6" s="385"/>
      <c r="D6" s="385"/>
      <c r="E6" s="385"/>
      <c r="F6" s="385"/>
      <c r="G6" s="405"/>
      <c r="H6" s="73" t="s">
        <v>218</v>
      </c>
    </row>
    <row r="7" spans="1:8" ht="47.25">
      <c r="A7" s="74">
        <v>17</v>
      </c>
      <c r="B7" s="75" t="s">
        <v>219</v>
      </c>
      <c r="C7" s="12" t="s">
        <v>220</v>
      </c>
      <c r="D7" s="74" t="s">
        <v>221</v>
      </c>
      <c r="E7" s="2">
        <v>955</v>
      </c>
      <c r="F7" s="124">
        <v>360000</v>
      </c>
      <c r="G7" s="122">
        <f>F7/87000</f>
        <v>4.137931034482759</v>
      </c>
      <c r="H7" s="44" t="s">
        <v>320</v>
      </c>
    </row>
    <row r="8" spans="1:8" s="76" customFormat="1" ht="63">
      <c r="A8" s="12">
        <v>13</v>
      </c>
      <c r="B8" s="75" t="s">
        <v>222</v>
      </c>
      <c r="C8" s="12" t="s">
        <v>223</v>
      </c>
      <c r="D8" s="12" t="s">
        <v>224</v>
      </c>
      <c r="E8" s="2">
        <v>300</v>
      </c>
      <c r="F8" s="124">
        <v>150000</v>
      </c>
      <c r="G8" s="122">
        <f aca="true" t="shared" si="0" ref="G8:G16">F8/87000</f>
        <v>1.7241379310344827</v>
      </c>
      <c r="H8" s="44" t="s">
        <v>319</v>
      </c>
    </row>
    <row r="9" spans="1:8" ht="47.25">
      <c r="A9" s="74">
        <v>16</v>
      </c>
      <c r="B9" s="77" t="s">
        <v>225</v>
      </c>
      <c r="C9" s="12" t="s">
        <v>226</v>
      </c>
      <c r="D9" s="74" t="s">
        <v>227</v>
      </c>
      <c r="E9" s="2">
        <v>375</v>
      </c>
      <c r="F9" s="124">
        <v>145000</v>
      </c>
      <c r="G9" s="122">
        <f t="shared" si="0"/>
        <v>1.6666666666666667</v>
      </c>
      <c r="H9" s="44" t="s">
        <v>662</v>
      </c>
    </row>
    <row r="10" spans="1:8" ht="47.25">
      <c r="A10" s="12">
        <v>22</v>
      </c>
      <c r="B10" s="77" t="s">
        <v>228</v>
      </c>
      <c r="C10" s="12" t="s">
        <v>229</v>
      </c>
      <c r="D10" s="12" t="s">
        <v>230</v>
      </c>
      <c r="E10" s="2">
        <v>335</v>
      </c>
      <c r="F10" s="124">
        <v>125000</v>
      </c>
      <c r="G10" s="122">
        <f t="shared" si="0"/>
        <v>1.4367816091954022</v>
      </c>
      <c r="H10" s="44" t="s">
        <v>321</v>
      </c>
    </row>
    <row r="11" spans="1:8" ht="15.75">
      <c r="A11" s="74">
        <v>17</v>
      </c>
      <c r="B11" s="77" t="s">
        <v>231</v>
      </c>
      <c r="C11" s="12" t="s">
        <v>232</v>
      </c>
      <c r="D11" s="74" t="s">
        <v>233</v>
      </c>
      <c r="E11" s="12">
        <v>640</v>
      </c>
      <c r="F11" s="124">
        <f>E11*375</f>
        <v>240000</v>
      </c>
      <c r="G11" s="122">
        <f t="shared" si="0"/>
        <v>2.7586206896551726</v>
      </c>
      <c r="H11" s="44" t="s">
        <v>234</v>
      </c>
    </row>
    <row r="12" spans="1:8" ht="15.75">
      <c r="A12" s="74">
        <v>16</v>
      </c>
      <c r="B12" s="77" t="s">
        <v>235</v>
      </c>
      <c r="C12" s="12" t="s">
        <v>236</v>
      </c>
      <c r="D12" s="74" t="s">
        <v>237</v>
      </c>
      <c r="E12" s="12">
        <v>1250</v>
      </c>
      <c r="F12" s="124">
        <v>470000</v>
      </c>
      <c r="G12" s="122">
        <f t="shared" si="0"/>
        <v>5.402298850574713</v>
      </c>
      <c r="H12" s="44" t="s">
        <v>238</v>
      </c>
    </row>
    <row r="13" spans="1:8" ht="31.5">
      <c r="A13" s="74">
        <v>16</v>
      </c>
      <c r="B13" s="77" t="s">
        <v>235</v>
      </c>
      <c r="C13" s="12" t="s">
        <v>237</v>
      </c>
      <c r="D13" s="74" t="s">
        <v>239</v>
      </c>
      <c r="E13" s="12">
        <v>465</v>
      </c>
      <c r="F13" s="124">
        <v>180000</v>
      </c>
      <c r="G13" s="122">
        <f t="shared" si="0"/>
        <v>2.0689655172413794</v>
      </c>
      <c r="H13" s="44" t="s">
        <v>238</v>
      </c>
    </row>
    <row r="14" spans="1:8" ht="15.75">
      <c r="A14" s="12">
        <v>18</v>
      </c>
      <c r="B14" s="77" t="s">
        <v>240</v>
      </c>
      <c r="C14" s="12" t="s">
        <v>241</v>
      </c>
      <c r="D14" s="12" t="s">
        <v>242</v>
      </c>
      <c r="E14" s="2">
        <v>560</v>
      </c>
      <c r="F14" s="124">
        <f>E14*375</f>
        <v>210000</v>
      </c>
      <c r="G14" s="122">
        <f t="shared" si="0"/>
        <v>2.413793103448276</v>
      </c>
      <c r="H14" s="44" t="s">
        <v>243</v>
      </c>
    </row>
    <row r="15" spans="1:8" ht="31.5">
      <c r="A15" s="327">
        <v>23</v>
      </c>
      <c r="B15" s="328" t="s">
        <v>244</v>
      </c>
      <c r="C15" s="327" t="s">
        <v>245</v>
      </c>
      <c r="D15" s="327" t="s">
        <v>246</v>
      </c>
      <c r="E15" s="329">
        <v>570</v>
      </c>
      <c r="F15" s="330">
        <v>236000</v>
      </c>
      <c r="G15" s="331">
        <f t="shared" si="0"/>
        <v>2.7126436781609193</v>
      </c>
      <c r="H15" s="360" t="s">
        <v>238</v>
      </c>
    </row>
    <row r="16" spans="1:8" ht="36" customHeight="1" thickBot="1">
      <c r="A16" s="337" t="s">
        <v>26</v>
      </c>
      <c r="B16" s="361" t="s">
        <v>759</v>
      </c>
      <c r="C16" s="337" t="s">
        <v>41</v>
      </c>
      <c r="D16" s="337" t="s">
        <v>41</v>
      </c>
      <c r="E16" s="3" t="s">
        <v>41</v>
      </c>
      <c r="F16" s="338">
        <v>3000000</v>
      </c>
      <c r="G16" s="331">
        <f t="shared" si="0"/>
        <v>34.48275862068966</v>
      </c>
      <c r="H16" s="44" t="s">
        <v>760</v>
      </c>
    </row>
    <row r="17" spans="1:9" ht="16.5" thickBot="1">
      <c r="A17" s="418" t="s">
        <v>247</v>
      </c>
      <c r="B17" s="419"/>
      <c r="C17" s="419"/>
      <c r="D17" s="419"/>
      <c r="E17" s="419"/>
      <c r="F17" s="332">
        <f>SUM(F7:F16)</f>
        <v>5116000</v>
      </c>
      <c r="G17" s="371">
        <f>F17/87000</f>
        <v>58.804597701149426</v>
      </c>
      <c r="H17" s="243"/>
      <c r="I17" s="78"/>
    </row>
    <row r="18" spans="1:8" s="16" customFormat="1" ht="63">
      <c r="A18" s="406" t="s">
        <v>248</v>
      </c>
      <c r="B18" s="407"/>
      <c r="C18" s="407"/>
      <c r="D18" s="407"/>
      <c r="E18" s="407"/>
      <c r="F18" s="407"/>
      <c r="G18" s="408"/>
      <c r="H18" s="79" t="s">
        <v>677</v>
      </c>
    </row>
    <row r="19" spans="1:8" ht="63">
      <c r="A19" s="12">
        <v>18</v>
      </c>
      <c r="B19" s="75" t="s">
        <v>757</v>
      </c>
      <c r="C19" s="44" t="s">
        <v>758</v>
      </c>
      <c r="D19" s="44" t="s">
        <v>249</v>
      </c>
      <c r="E19" s="12">
        <v>180</v>
      </c>
      <c r="F19" s="124">
        <v>25000</v>
      </c>
      <c r="G19" s="122">
        <f aca="true" t="shared" si="1" ref="G19:G25">F19/87000</f>
        <v>0.28735632183908044</v>
      </c>
      <c r="H19" s="353" t="s">
        <v>250</v>
      </c>
    </row>
    <row r="20" spans="1:8" ht="63">
      <c r="A20" s="12">
        <v>1</v>
      </c>
      <c r="B20" s="75" t="s">
        <v>251</v>
      </c>
      <c r="C20" s="79" t="s">
        <v>252</v>
      </c>
      <c r="D20" s="79" t="s">
        <v>253</v>
      </c>
      <c r="E20" s="79">
        <v>1900</v>
      </c>
      <c r="F20" s="124">
        <v>110000</v>
      </c>
      <c r="G20" s="122">
        <f t="shared" si="1"/>
        <v>1.264367816091954</v>
      </c>
      <c r="H20" s="352" t="s">
        <v>254</v>
      </c>
    </row>
    <row r="21" spans="1:8" ht="63">
      <c r="A21" s="12">
        <v>1</v>
      </c>
      <c r="B21" s="75" t="s">
        <v>255</v>
      </c>
      <c r="C21" s="79" t="s">
        <v>256</v>
      </c>
      <c r="D21" s="79" t="s">
        <v>252</v>
      </c>
      <c r="E21" s="79">
        <v>3500</v>
      </c>
      <c r="F21" s="124">
        <v>350000</v>
      </c>
      <c r="G21" s="122">
        <f t="shared" si="1"/>
        <v>4.022988505747127</v>
      </c>
      <c r="H21" s="352" t="s">
        <v>678</v>
      </c>
    </row>
    <row r="22" spans="1:8" ht="31.5">
      <c r="A22" s="74">
        <v>16</v>
      </c>
      <c r="B22" s="74" t="s">
        <v>257</v>
      </c>
      <c r="C22" s="74" t="s">
        <v>235</v>
      </c>
      <c r="D22" s="74" t="s">
        <v>258</v>
      </c>
      <c r="E22" s="74">
        <v>1275</v>
      </c>
      <c r="F22" s="124">
        <v>250000</v>
      </c>
      <c r="G22" s="122">
        <f t="shared" si="1"/>
        <v>2.8735632183908044</v>
      </c>
      <c r="H22" s="354" t="s">
        <v>259</v>
      </c>
    </row>
    <row r="23" spans="1:8" ht="31.5">
      <c r="A23" s="74" t="s">
        <v>263</v>
      </c>
      <c r="B23" s="74" t="s">
        <v>260</v>
      </c>
      <c r="C23" s="74" t="s">
        <v>261</v>
      </c>
      <c r="D23" s="74" t="s">
        <v>262</v>
      </c>
      <c r="E23" s="74">
        <v>1000</v>
      </c>
      <c r="F23" s="125">
        <v>100000</v>
      </c>
      <c r="G23" s="122">
        <f t="shared" si="1"/>
        <v>1.1494252873563218</v>
      </c>
      <c r="H23" s="354" t="s">
        <v>264</v>
      </c>
    </row>
    <row r="24" spans="1:8" ht="48" thickBot="1">
      <c r="A24" s="333">
        <v>18</v>
      </c>
      <c r="B24" s="333" t="s">
        <v>265</v>
      </c>
      <c r="C24" s="333" t="s">
        <v>258</v>
      </c>
      <c r="D24" s="333" t="s">
        <v>266</v>
      </c>
      <c r="E24" s="333">
        <v>2235</v>
      </c>
      <c r="F24" s="334">
        <v>250000</v>
      </c>
      <c r="G24" s="122">
        <f t="shared" si="1"/>
        <v>2.8735632183908044</v>
      </c>
      <c r="H24" s="354" t="s">
        <v>820</v>
      </c>
    </row>
    <row r="25" spans="1:9" ht="16.5" thickBot="1">
      <c r="A25" s="381" t="s">
        <v>247</v>
      </c>
      <c r="B25" s="382"/>
      <c r="C25" s="382"/>
      <c r="D25" s="382"/>
      <c r="E25" s="383"/>
      <c r="F25" s="335">
        <f>SUM(F19:F24)</f>
        <v>1085000</v>
      </c>
      <c r="G25" s="371">
        <f t="shared" si="1"/>
        <v>12.471264367816092</v>
      </c>
      <c r="H25" s="103"/>
      <c r="I25" s="70"/>
    </row>
    <row r="26" spans="1:9" s="82" customFormat="1" ht="33.75" customHeight="1">
      <c r="A26" s="413" t="s">
        <v>679</v>
      </c>
      <c r="B26" s="414"/>
      <c r="C26" s="414"/>
      <c r="D26" s="414"/>
      <c r="E26" s="414"/>
      <c r="F26" s="414"/>
      <c r="G26" s="414"/>
      <c r="H26" s="415"/>
      <c r="I26" s="81"/>
    </row>
    <row r="27" spans="1:10" s="85" customFormat="1" ht="36.75" customHeight="1">
      <c r="A27" s="422" t="s">
        <v>680</v>
      </c>
      <c r="B27" s="423"/>
      <c r="C27" s="423"/>
      <c r="D27" s="423"/>
      <c r="E27" s="423"/>
      <c r="F27" s="423"/>
      <c r="G27" s="423"/>
      <c r="H27" s="424"/>
      <c r="I27" s="83"/>
      <c r="J27" s="84"/>
    </row>
    <row r="28" spans="1:8" ht="47.25">
      <c r="A28" s="336"/>
      <c r="B28" s="336" t="s">
        <v>267</v>
      </c>
      <c r="C28" s="377" t="s">
        <v>268</v>
      </c>
      <c r="D28" s="377" t="s">
        <v>269</v>
      </c>
      <c r="E28" s="337" t="s">
        <v>270</v>
      </c>
      <c r="F28" s="338">
        <v>2000000</v>
      </c>
      <c r="G28" s="378">
        <f>F28/87000</f>
        <v>22.988505747126435</v>
      </c>
      <c r="H28" s="377" t="s">
        <v>819</v>
      </c>
    </row>
    <row r="29" spans="1:8" ht="63">
      <c r="A29" s="75"/>
      <c r="B29" s="75" t="s">
        <v>271</v>
      </c>
      <c r="C29" s="44" t="s">
        <v>272</v>
      </c>
      <c r="D29" s="44" t="s">
        <v>273</v>
      </c>
      <c r="E29" s="12">
        <v>20</v>
      </c>
      <c r="F29" s="124">
        <v>1400000</v>
      </c>
      <c r="G29" s="126">
        <f>F29/87000</f>
        <v>16.091954022988507</v>
      </c>
      <c r="H29" s="79" t="s">
        <v>274</v>
      </c>
    </row>
    <row r="30" spans="1:8" ht="16.5" thickBot="1">
      <c r="A30" s="425" t="s">
        <v>247</v>
      </c>
      <c r="B30" s="426"/>
      <c r="C30" s="426"/>
      <c r="D30" s="426"/>
      <c r="E30" s="427"/>
      <c r="F30" s="379">
        <f>F28+F29</f>
        <v>3400000</v>
      </c>
      <c r="G30" s="379">
        <f>G28+G29</f>
        <v>39.08045977011494</v>
      </c>
      <c r="H30" s="79"/>
    </row>
    <row r="31" spans="1:8" ht="16.5" thickBot="1">
      <c r="A31" s="411" t="s">
        <v>211</v>
      </c>
      <c r="B31" s="412"/>
      <c r="C31" s="412"/>
      <c r="D31" s="412"/>
      <c r="E31" s="412"/>
      <c r="F31" s="335">
        <f>SUM(F17,F25,F30)</f>
        <v>9601000</v>
      </c>
      <c r="G31" s="371">
        <f>SUM(G17+G25+G30)</f>
        <v>110.35632183908046</v>
      </c>
      <c r="H31" s="183"/>
    </row>
    <row r="32" spans="1:9" ht="15.75">
      <c r="A32" s="86"/>
      <c r="B32" s="86"/>
      <c r="C32" s="87"/>
      <c r="D32" s="87"/>
      <c r="E32" s="5"/>
      <c r="F32" s="87"/>
      <c r="G32" s="87"/>
      <c r="H32" s="88"/>
      <c r="I32" s="89"/>
    </row>
  </sheetData>
  <mergeCells count="12">
    <mergeCell ref="A31:E31"/>
    <mergeCell ref="A26:H26"/>
    <mergeCell ref="A3:H3"/>
    <mergeCell ref="A17:E17"/>
    <mergeCell ref="A4:H4"/>
    <mergeCell ref="A27:H27"/>
    <mergeCell ref="A30:E30"/>
    <mergeCell ref="A1:H1"/>
    <mergeCell ref="A25:E25"/>
    <mergeCell ref="A6:G6"/>
    <mergeCell ref="A18:G18"/>
    <mergeCell ref="A2:H2"/>
  </mergeCells>
  <printOptions horizontalCentered="1" verticalCentered="1"/>
  <pageMargins left="0.3937007874015748" right="0.3937007874015748" top="0.3937007874015748" bottom="0.3937007874015748" header="0.5118110236220472" footer="0.5118110236220472"/>
  <pageSetup fitToHeight="0"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Y30"/>
  <sheetViews>
    <sheetView view="pageBreakPreview" zoomScale="70" zoomScaleSheetLayoutView="70" workbookViewId="0" topLeftCell="A4">
      <selection activeCell="H28" sqref="H28"/>
    </sheetView>
  </sheetViews>
  <sheetFormatPr defaultColWidth="9.140625" defaultRowHeight="12.75"/>
  <cols>
    <col min="1" max="1" width="12.421875" style="91" customWidth="1"/>
    <col min="2" max="2" width="29.140625" style="91" customWidth="1"/>
    <col min="3" max="3" width="32.421875" style="91" customWidth="1"/>
    <col min="4" max="4" width="28.7109375" style="91" customWidth="1"/>
    <col min="5" max="5" width="10.7109375" style="91" customWidth="1"/>
    <col min="6" max="6" width="12.7109375" style="91" customWidth="1"/>
    <col min="7" max="7" width="14.28125" style="91" customWidth="1"/>
    <col min="8" max="8" width="11.140625" style="91" customWidth="1"/>
    <col min="9" max="9" width="18.421875" style="91" customWidth="1"/>
    <col min="10" max="10" width="11.7109375" style="91" customWidth="1"/>
    <col min="11" max="11" width="11.140625" style="91" customWidth="1"/>
    <col min="12" max="16384" width="9.140625" style="91" customWidth="1"/>
  </cols>
  <sheetData>
    <row r="1" spans="1:9" ht="18" customHeight="1">
      <c r="A1" s="429" t="s">
        <v>299</v>
      </c>
      <c r="B1" s="430"/>
      <c r="C1" s="430"/>
      <c r="D1" s="430"/>
      <c r="E1" s="430"/>
      <c r="F1" s="430"/>
      <c r="G1" s="430"/>
      <c r="H1" s="430"/>
      <c r="I1" s="90"/>
    </row>
    <row r="2" spans="1:9" s="92" customFormat="1" ht="30" customHeight="1">
      <c r="A2" s="431" t="s">
        <v>809</v>
      </c>
      <c r="B2" s="431"/>
      <c r="C2" s="431"/>
      <c r="D2" s="431"/>
      <c r="E2" s="431"/>
      <c r="F2" s="431"/>
      <c r="G2" s="431"/>
      <c r="H2" s="431"/>
      <c r="I2" s="339"/>
    </row>
    <row r="3" spans="1:11" s="93" customFormat="1" ht="31.5">
      <c r="A3" s="33" t="s">
        <v>23</v>
      </c>
      <c r="B3" s="33" t="s">
        <v>213</v>
      </c>
      <c r="C3" s="33" t="s">
        <v>113</v>
      </c>
      <c r="D3" s="33" t="s">
        <v>114</v>
      </c>
      <c r="E3" s="33" t="s">
        <v>215</v>
      </c>
      <c r="F3" s="34" t="s">
        <v>532</v>
      </c>
      <c r="G3" s="36" t="s">
        <v>663</v>
      </c>
      <c r="H3" s="20" t="s">
        <v>542</v>
      </c>
      <c r="J3" s="428"/>
      <c r="K3" s="428"/>
    </row>
    <row r="4" spans="1:11" s="93" customFormat="1" ht="31.5">
      <c r="A4" s="95" t="s">
        <v>146</v>
      </c>
      <c r="B4" s="72" t="s">
        <v>808</v>
      </c>
      <c r="C4" s="72" t="s">
        <v>767</v>
      </c>
      <c r="D4" s="72" t="s">
        <v>788</v>
      </c>
      <c r="E4" s="72">
        <v>130</v>
      </c>
      <c r="F4" s="96">
        <v>40000</v>
      </c>
      <c r="G4" s="98">
        <f>F4</f>
        <v>40000</v>
      </c>
      <c r="H4" s="97">
        <f>F4/87000</f>
        <v>0.45977011494252873</v>
      </c>
      <c r="I4" s="91"/>
      <c r="J4" s="94"/>
      <c r="K4" s="94"/>
    </row>
    <row r="5" spans="1:8" ht="31.5">
      <c r="A5" s="38" t="s">
        <v>146</v>
      </c>
      <c r="B5" s="39" t="s">
        <v>807</v>
      </c>
      <c r="C5" s="39" t="s">
        <v>768</v>
      </c>
      <c r="D5" s="39" t="s">
        <v>789</v>
      </c>
      <c r="E5" s="39">
        <v>90</v>
      </c>
      <c r="F5" s="40">
        <v>30000</v>
      </c>
      <c r="G5" s="42">
        <f aca="true" t="shared" si="0" ref="G5:G27">+G4+F5</f>
        <v>70000</v>
      </c>
      <c r="H5" s="97">
        <f aca="true" t="shared" si="1" ref="H5:H27">F5/87000</f>
        <v>0.3448275862068966</v>
      </c>
    </row>
    <row r="6" spans="1:8" ht="31.5">
      <c r="A6" s="38" t="s">
        <v>146</v>
      </c>
      <c r="B6" s="39" t="s">
        <v>807</v>
      </c>
      <c r="C6" s="39" t="s">
        <v>769</v>
      </c>
      <c r="D6" s="39" t="s">
        <v>790</v>
      </c>
      <c r="E6" s="39">
        <v>90</v>
      </c>
      <c r="F6" s="40">
        <v>30000</v>
      </c>
      <c r="G6" s="42">
        <f t="shared" si="0"/>
        <v>100000</v>
      </c>
      <c r="H6" s="97">
        <f t="shared" si="1"/>
        <v>0.3448275862068966</v>
      </c>
    </row>
    <row r="7" spans="1:8" ht="31.5">
      <c r="A7" s="38" t="s">
        <v>146</v>
      </c>
      <c r="B7" s="39" t="s">
        <v>807</v>
      </c>
      <c r="C7" s="39" t="s">
        <v>770</v>
      </c>
      <c r="D7" s="39" t="s">
        <v>791</v>
      </c>
      <c r="E7" s="39">
        <v>90</v>
      </c>
      <c r="F7" s="40">
        <v>30000</v>
      </c>
      <c r="G7" s="42">
        <f t="shared" si="0"/>
        <v>130000</v>
      </c>
      <c r="H7" s="97">
        <f t="shared" si="1"/>
        <v>0.3448275862068966</v>
      </c>
    </row>
    <row r="8" spans="1:8" ht="31.5">
      <c r="A8" s="38" t="s">
        <v>146</v>
      </c>
      <c r="B8" s="39" t="s">
        <v>807</v>
      </c>
      <c r="C8" s="39" t="s">
        <v>771</v>
      </c>
      <c r="D8" s="39" t="s">
        <v>792</v>
      </c>
      <c r="E8" s="39">
        <v>260</v>
      </c>
      <c r="F8" s="40">
        <v>80000</v>
      </c>
      <c r="G8" s="42">
        <f t="shared" si="0"/>
        <v>210000</v>
      </c>
      <c r="H8" s="97">
        <f t="shared" si="1"/>
        <v>0.9195402298850575</v>
      </c>
    </row>
    <row r="9" spans="1:8" ht="31.5">
      <c r="A9" s="38" t="s">
        <v>157</v>
      </c>
      <c r="B9" s="39" t="s">
        <v>802</v>
      </c>
      <c r="C9" s="39" t="s">
        <v>772</v>
      </c>
      <c r="D9" s="39" t="s">
        <v>773</v>
      </c>
      <c r="E9" s="39">
        <v>70</v>
      </c>
      <c r="F9" s="40">
        <v>20000</v>
      </c>
      <c r="G9" s="42">
        <f t="shared" si="0"/>
        <v>230000</v>
      </c>
      <c r="H9" s="97">
        <f t="shared" si="1"/>
        <v>0.22988505747126436</v>
      </c>
    </row>
    <row r="10" spans="1:8" ht="31.5">
      <c r="A10" s="38" t="s">
        <v>157</v>
      </c>
      <c r="B10" s="39" t="s">
        <v>802</v>
      </c>
      <c r="C10" s="39" t="s">
        <v>773</v>
      </c>
      <c r="D10" s="39" t="s">
        <v>774</v>
      </c>
      <c r="E10" s="39">
        <v>160</v>
      </c>
      <c r="F10" s="40">
        <v>50000</v>
      </c>
      <c r="G10" s="42">
        <f t="shared" si="0"/>
        <v>280000</v>
      </c>
      <c r="H10" s="97">
        <f t="shared" si="1"/>
        <v>0.5747126436781609</v>
      </c>
    </row>
    <row r="11" spans="1:8" ht="31.5">
      <c r="A11" s="38" t="s">
        <v>157</v>
      </c>
      <c r="B11" s="39" t="s">
        <v>802</v>
      </c>
      <c r="C11" s="39" t="s">
        <v>774</v>
      </c>
      <c r="D11" s="39" t="s">
        <v>793</v>
      </c>
      <c r="E11" s="39">
        <v>80</v>
      </c>
      <c r="F11" s="40">
        <v>25000</v>
      </c>
      <c r="G11" s="42">
        <f t="shared" si="0"/>
        <v>305000</v>
      </c>
      <c r="H11" s="97">
        <f t="shared" si="1"/>
        <v>0.28735632183908044</v>
      </c>
    </row>
    <row r="12" spans="1:8" ht="31.5">
      <c r="A12" s="38" t="s">
        <v>157</v>
      </c>
      <c r="B12" s="39" t="s">
        <v>802</v>
      </c>
      <c r="C12" s="39" t="s">
        <v>775</v>
      </c>
      <c r="D12" s="39" t="s">
        <v>772</v>
      </c>
      <c r="E12" s="39">
        <v>230</v>
      </c>
      <c r="F12" s="40">
        <v>70000</v>
      </c>
      <c r="G12" s="42">
        <f t="shared" si="0"/>
        <v>375000</v>
      </c>
      <c r="H12" s="97">
        <f t="shared" si="1"/>
        <v>0.8045977011494253</v>
      </c>
    </row>
    <row r="13" spans="1:8" ht="31.5">
      <c r="A13" s="38">
        <v>3</v>
      </c>
      <c r="B13" s="39" t="s">
        <v>753</v>
      </c>
      <c r="C13" s="39" t="s">
        <v>776</v>
      </c>
      <c r="D13" s="39" t="s">
        <v>555</v>
      </c>
      <c r="E13" s="39">
        <v>310</v>
      </c>
      <c r="F13" s="40">
        <v>93000</v>
      </c>
      <c r="G13" s="42">
        <f t="shared" si="0"/>
        <v>468000</v>
      </c>
      <c r="H13" s="97">
        <f t="shared" si="1"/>
        <v>1.0689655172413792</v>
      </c>
    </row>
    <row r="14" spans="1:8" ht="31.5">
      <c r="A14" s="38">
        <v>16</v>
      </c>
      <c r="B14" s="39" t="s">
        <v>754</v>
      </c>
      <c r="C14" s="39" t="s">
        <v>777</v>
      </c>
      <c r="D14" s="12"/>
      <c r="E14" s="39">
        <v>40</v>
      </c>
      <c r="F14" s="40">
        <v>16000</v>
      </c>
      <c r="G14" s="42">
        <f t="shared" si="0"/>
        <v>484000</v>
      </c>
      <c r="H14" s="97">
        <f t="shared" si="1"/>
        <v>0.1839080459770115</v>
      </c>
    </row>
    <row r="15" spans="1:8" ht="31.5">
      <c r="A15" s="38">
        <v>15</v>
      </c>
      <c r="B15" s="39" t="s">
        <v>755</v>
      </c>
      <c r="C15" s="39" t="s">
        <v>778</v>
      </c>
      <c r="D15" s="39" t="s">
        <v>794</v>
      </c>
      <c r="E15" s="39">
        <v>320</v>
      </c>
      <c r="F15" s="40">
        <v>48000</v>
      </c>
      <c r="G15" s="42">
        <f t="shared" si="0"/>
        <v>532000</v>
      </c>
      <c r="H15" s="97">
        <f t="shared" si="1"/>
        <v>0.5517241379310345</v>
      </c>
    </row>
    <row r="16" spans="1:8" ht="31.5">
      <c r="A16" s="38">
        <v>21</v>
      </c>
      <c r="B16" s="39" t="s">
        <v>756</v>
      </c>
      <c r="C16" s="39" t="s">
        <v>779</v>
      </c>
      <c r="D16" s="39" t="s">
        <v>795</v>
      </c>
      <c r="E16" s="39">
        <v>580</v>
      </c>
      <c r="F16" s="40">
        <v>175000</v>
      </c>
      <c r="G16" s="42">
        <f t="shared" si="0"/>
        <v>707000</v>
      </c>
      <c r="H16" s="97">
        <f t="shared" si="1"/>
        <v>2.0114942528735633</v>
      </c>
    </row>
    <row r="17" spans="1:8" ht="31.5">
      <c r="A17" s="38">
        <v>3</v>
      </c>
      <c r="B17" s="39" t="s">
        <v>761</v>
      </c>
      <c r="C17" s="39" t="s">
        <v>645</v>
      </c>
      <c r="D17" s="39" t="s">
        <v>776</v>
      </c>
      <c r="E17" s="39">
        <v>2300</v>
      </c>
      <c r="F17" s="40">
        <v>345000</v>
      </c>
      <c r="G17" s="42">
        <f t="shared" si="0"/>
        <v>1052000</v>
      </c>
      <c r="H17" s="97">
        <f t="shared" si="1"/>
        <v>3.9655172413793105</v>
      </c>
    </row>
    <row r="18" spans="1:8" ht="31.5">
      <c r="A18" s="38">
        <v>3</v>
      </c>
      <c r="B18" s="39" t="s">
        <v>762</v>
      </c>
      <c r="C18" s="39" t="s">
        <v>776</v>
      </c>
      <c r="D18" s="39" t="s">
        <v>796</v>
      </c>
      <c r="E18" s="39">
        <v>90</v>
      </c>
      <c r="F18" s="40">
        <v>25000</v>
      </c>
      <c r="G18" s="42">
        <f t="shared" si="0"/>
        <v>1077000</v>
      </c>
      <c r="H18" s="97">
        <f t="shared" si="1"/>
        <v>0.28735632183908044</v>
      </c>
    </row>
    <row r="19" spans="1:8" ht="31.5">
      <c r="A19" s="38">
        <v>15</v>
      </c>
      <c r="B19" s="39" t="s">
        <v>806</v>
      </c>
      <c r="C19" s="39" t="s">
        <v>780</v>
      </c>
      <c r="D19" s="39" t="s">
        <v>310</v>
      </c>
      <c r="E19" s="39">
        <v>120</v>
      </c>
      <c r="F19" s="40">
        <v>36000</v>
      </c>
      <c r="G19" s="42">
        <f t="shared" si="0"/>
        <v>1113000</v>
      </c>
      <c r="H19" s="97">
        <f t="shared" si="1"/>
        <v>0.41379310344827586</v>
      </c>
    </row>
    <row r="20" spans="1:8" ht="31.5">
      <c r="A20" s="38">
        <v>15</v>
      </c>
      <c r="B20" s="39" t="s">
        <v>803</v>
      </c>
      <c r="C20" s="39" t="s">
        <v>781</v>
      </c>
      <c r="D20" s="39" t="s">
        <v>797</v>
      </c>
      <c r="E20" s="39">
        <v>270</v>
      </c>
      <c r="F20" s="40">
        <v>81000</v>
      </c>
      <c r="G20" s="42">
        <f t="shared" si="0"/>
        <v>1194000</v>
      </c>
      <c r="H20" s="97">
        <f t="shared" si="1"/>
        <v>0.9310344827586207</v>
      </c>
    </row>
    <row r="21" spans="1:8" ht="31.5">
      <c r="A21" s="38">
        <v>15</v>
      </c>
      <c r="B21" s="39" t="s">
        <v>804</v>
      </c>
      <c r="C21" s="39" t="s">
        <v>782</v>
      </c>
      <c r="D21" s="39" t="s">
        <v>798</v>
      </c>
      <c r="E21" s="39">
        <v>140</v>
      </c>
      <c r="F21" s="40">
        <v>42000</v>
      </c>
      <c r="G21" s="42">
        <f t="shared" si="0"/>
        <v>1236000</v>
      </c>
      <c r="H21" s="97">
        <f t="shared" si="1"/>
        <v>0.4827586206896552</v>
      </c>
    </row>
    <row r="22" spans="1:8" ht="31.5">
      <c r="A22" s="38">
        <v>3</v>
      </c>
      <c r="B22" s="39" t="s">
        <v>763</v>
      </c>
      <c r="C22" s="39" t="s">
        <v>783</v>
      </c>
      <c r="D22" s="39" t="s">
        <v>799</v>
      </c>
      <c r="E22" s="39">
        <v>1960</v>
      </c>
      <c r="F22" s="40">
        <v>294000</v>
      </c>
      <c r="G22" s="42">
        <f t="shared" si="0"/>
        <v>1530000</v>
      </c>
      <c r="H22" s="97">
        <f t="shared" si="1"/>
        <v>3.3793103448275863</v>
      </c>
    </row>
    <row r="23" spans="1:8" ht="31.5">
      <c r="A23" s="38">
        <v>21</v>
      </c>
      <c r="B23" s="39" t="s">
        <v>764</v>
      </c>
      <c r="C23" s="39" t="s">
        <v>784</v>
      </c>
      <c r="D23" s="39" t="s">
        <v>785</v>
      </c>
      <c r="E23" s="39">
        <v>590</v>
      </c>
      <c r="F23" s="40">
        <v>175000</v>
      </c>
      <c r="G23" s="42">
        <f t="shared" si="0"/>
        <v>1705000</v>
      </c>
      <c r="H23" s="97">
        <f t="shared" si="1"/>
        <v>2.0114942528735633</v>
      </c>
    </row>
    <row r="24" spans="1:8" ht="31.5">
      <c r="A24" s="38">
        <v>21</v>
      </c>
      <c r="B24" s="39" t="s">
        <v>764</v>
      </c>
      <c r="C24" s="39" t="s">
        <v>785</v>
      </c>
      <c r="D24" s="39" t="s">
        <v>800</v>
      </c>
      <c r="E24" s="39">
        <v>310</v>
      </c>
      <c r="F24" s="40">
        <v>92000</v>
      </c>
      <c r="G24" s="42">
        <f t="shared" si="0"/>
        <v>1797000</v>
      </c>
      <c r="H24" s="97">
        <f t="shared" si="1"/>
        <v>1.0574712643678161</v>
      </c>
    </row>
    <row r="25" spans="1:8" ht="31.5">
      <c r="A25" s="38">
        <v>21</v>
      </c>
      <c r="B25" s="39" t="s">
        <v>765</v>
      </c>
      <c r="C25" s="39" t="s">
        <v>786</v>
      </c>
      <c r="D25" s="39" t="s">
        <v>785</v>
      </c>
      <c r="E25" s="39">
        <v>620</v>
      </c>
      <c r="F25" s="40">
        <v>186000</v>
      </c>
      <c r="G25" s="42">
        <f t="shared" si="0"/>
        <v>1983000</v>
      </c>
      <c r="H25" s="97">
        <f t="shared" si="1"/>
        <v>2.1379310344827585</v>
      </c>
    </row>
    <row r="26" spans="1:8" ht="31.5">
      <c r="A26" s="38">
        <v>21</v>
      </c>
      <c r="B26" s="39" t="s">
        <v>766</v>
      </c>
      <c r="C26" s="39" t="s">
        <v>785</v>
      </c>
      <c r="D26" s="39" t="s">
        <v>800</v>
      </c>
      <c r="E26" s="39">
        <v>220</v>
      </c>
      <c r="F26" s="40">
        <v>65000</v>
      </c>
      <c r="G26" s="42">
        <f t="shared" si="0"/>
        <v>2048000</v>
      </c>
      <c r="H26" s="97">
        <f t="shared" si="1"/>
        <v>0.7471264367816092</v>
      </c>
    </row>
    <row r="27" spans="1:8" ht="32.25" thickBot="1">
      <c r="A27" s="313">
        <v>21</v>
      </c>
      <c r="B27" s="314" t="s">
        <v>805</v>
      </c>
      <c r="C27" s="314" t="s">
        <v>787</v>
      </c>
      <c r="D27" s="314" t="s">
        <v>801</v>
      </c>
      <c r="E27" s="314">
        <v>60</v>
      </c>
      <c r="F27" s="315">
        <v>17000</v>
      </c>
      <c r="G27" s="316">
        <f t="shared" si="0"/>
        <v>2065000</v>
      </c>
      <c r="H27" s="359">
        <f t="shared" si="1"/>
        <v>0.19540229885057472</v>
      </c>
    </row>
    <row r="28" spans="1:25" ht="16.5" thickBot="1">
      <c r="A28" s="194" t="s">
        <v>211</v>
      </c>
      <c r="B28" s="195"/>
      <c r="C28" s="195"/>
      <c r="D28" s="195"/>
      <c r="E28" s="195"/>
      <c r="F28" s="317">
        <f>SUM(F4:F27)</f>
        <v>2065000</v>
      </c>
      <c r="G28" s="317"/>
      <c r="H28" s="372">
        <f>SUM(H4:H27)</f>
        <v>23.73563218390805</v>
      </c>
      <c r="I28" s="326"/>
      <c r="J28" s="101"/>
      <c r="K28" s="101"/>
      <c r="L28" s="101"/>
      <c r="M28" s="101"/>
      <c r="N28" s="101"/>
      <c r="O28" s="101"/>
      <c r="P28" s="101"/>
      <c r="Q28" s="101"/>
      <c r="R28" s="101"/>
      <c r="S28" s="101"/>
      <c r="T28" s="101"/>
      <c r="U28" s="101"/>
      <c r="V28" s="101"/>
      <c r="W28" s="101"/>
      <c r="X28" s="101"/>
      <c r="Y28" s="101"/>
    </row>
    <row r="29" spans="1:25" s="195" customFormat="1" ht="16.5" thickBot="1">
      <c r="A29" s="101"/>
      <c r="B29" s="101"/>
      <c r="C29" s="101"/>
      <c r="D29" s="101"/>
      <c r="E29" s="101"/>
      <c r="F29" s="101"/>
      <c r="G29" s="101"/>
      <c r="H29" s="101"/>
      <c r="I29" s="312"/>
      <c r="J29" s="101"/>
      <c r="K29" s="101"/>
      <c r="L29" s="101"/>
      <c r="M29" s="101"/>
      <c r="N29" s="101"/>
      <c r="O29" s="101"/>
      <c r="P29" s="101"/>
      <c r="Q29" s="101"/>
      <c r="R29" s="101"/>
      <c r="S29" s="101"/>
      <c r="T29" s="101"/>
      <c r="U29" s="101"/>
      <c r="V29" s="101"/>
      <c r="W29" s="101"/>
      <c r="X29" s="101"/>
      <c r="Y29" s="101"/>
    </row>
    <row r="30" spans="6:9" ht="15.75">
      <c r="F30" s="101"/>
      <c r="G30" s="101"/>
      <c r="H30" s="101"/>
      <c r="I30" s="101"/>
    </row>
  </sheetData>
  <mergeCells count="3">
    <mergeCell ref="J3:K3"/>
    <mergeCell ref="A1:H1"/>
    <mergeCell ref="A2:H2"/>
  </mergeCells>
  <printOptions horizontalCentered="1" verticalCentered="1"/>
  <pageMargins left="0.7480314960629921" right="0.7480314960629921" top="0.3937007874015748" bottom="0.3937007874015748" header="0.5118110236220472" footer="0.5118110236220472"/>
  <pageSetup fitToHeight="0" horizontalDpi="600" verticalDpi="600" orientation="portrait" scale="59" r:id="rId1"/>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view="pageBreakPreview" zoomScale="70" zoomScaleSheetLayoutView="70" workbookViewId="0" topLeftCell="A1">
      <selection activeCell="G24" sqref="G24"/>
    </sheetView>
  </sheetViews>
  <sheetFormatPr defaultColWidth="9.140625" defaultRowHeight="12.75"/>
  <cols>
    <col min="1" max="1" width="11.57421875" style="16" customWidth="1"/>
    <col min="2" max="2" width="28.140625" style="10" customWidth="1"/>
    <col min="3" max="3" width="25.57421875" style="10" customWidth="1"/>
    <col min="4" max="4" width="24.57421875" style="10" customWidth="1"/>
    <col min="5" max="5" width="8.57421875" style="22" customWidth="1"/>
    <col min="6" max="6" width="15.8515625" style="22" customWidth="1"/>
    <col min="7" max="7" width="11.7109375" style="10" customWidth="1"/>
    <col min="8" max="8" width="25.421875" style="22" customWidth="1"/>
    <col min="9" max="9" width="11.421875" style="10" customWidth="1"/>
    <col min="10" max="10" width="10.421875" style="10" customWidth="1"/>
    <col min="11" max="16384" width="9.140625" style="10" customWidth="1"/>
  </cols>
  <sheetData>
    <row r="1" spans="1:9" ht="12.75" customHeight="1">
      <c r="A1" s="394" t="s">
        <v>300</v>
      </c>
      <c r="B1" s="443"/>
      <c r="C1" s="443"/>
      <c r="D1" s="443"/>
      <c r="E1" s="443"/>
      <c r="F1" s="443"/>
      <c r="G1" s="443"/>
      <c r="H1" s="102"/>
      <c r="I1" s="102"/>
    </row>
    <row r="2" spans="1:8" s="64" customFormat="1" ht="30" customHeight="1">
      <c r="A2" s="437" t="s">
        <v>810</v>
      </c>
      <c r="B2" s="437"/>
      <c r="C2" s="437"/>
      <c r="D2" s="437"/>
      <c r="E2" s="437"/>
      <c r="F2" s="437"/>
      <c r="G2" s="437"/>
      <c r="H2" s="356"/>
    </row>
    <row r="3" spans="1:10" ht="30" customHeight="1">
      <c r="A3" s="358" t="s">
        <v>23</v>
      </c>
      <c r="B3" s="33" t="s">
        <v>22</v>
      </c>
      <c r="C3" s="33" t="s">
        <v>113</v>
      </c>
      <c r="D3" s="33" t="s">
        <v>114</v>
      </c>
      <c r="E3" s="35" t="s">
        <v>47</v>
      </c>
      <c r="F3" s="35" t="s">
        <v>686</v>
      </c>
      <c r="G3" s="20" t="s">
        <v>542</v>
      </c>
      <c r="H3" s="10"/>
      <c r="I3" s="444"/>
      <c r="J3" s="444"/>
    </row>
    <row r="4" spans="1:8" ht="31.5">
      <c r="A4" s="17">
        <v>15</v>
      </c>
      <c r="B4" s="18" t="s">
        <v>688</v>
      </c>
      <c r="C4" s="18" t="s">
        <v>14</v>
      </c>
      <c r="D4" s="18" t="s">
        <v>14</v>
      </c>
      <c r="E4" s="21">
        <v>7.5</v>
      </c>
      <c r="F4" s="21">
        <f>E4</f>
        <v>7.5</v>
      </c>
      <c r="G4" s="21">
        <f>E4/0.087</f>
        <v>86.20689655172414</v>
      </c>
      <c r="H4" s="10"/>
    </row>
    <row r="5" spans="1:8" ht="21.75" customHeight="1">
      <c r="A5" s="2">
        <v>18</v>
      </c>
      <c r="B5" s="2" t="s">
        <v>15</v>
      </c>
      <c r="C5" s="2" t="s">
        <v>16</v>
      </c>
      <c r="D5" s="2" t="s">
        <v>17</v>
      </c>
      <c r="E5" s="127">
        <v>5</v>
      </c>
      <c r="F5" s="127">
        <f>E5+F4</f>
        <v>12.5</v>
      </c>
      <c r="G5" s="21">
        <f>E5/0.087</f>
        <v>57.4712643678161</v>
      </c>
      <c r="H5" s="10"/>
    </row>
    <row r="6" spans="1:8" ht="21.75" customHeight="1">
      <c r="A6" s="440">
        <v>14</v>
      </c>
      <c r="B6" s="3" t="s">
        <v>116</v>
      </c>
      <c r="C6" s="3" t="s">
        <v>117</v>
      </c>
      <c r="D6" s="3" t="s">
        <v>118</v>
      </c>
      <c r="E6" s="432">
        <v>5</v>
      </c>
      <c r="F6" s="432">
        <f>E6+F5</f>
        <v>17.5</v>
      </c>
      <c r="G6" s="432">
        <f>E6/0.087</f>
        <v>57.4712643678161</v>
      </c>
      <c r="H6" s="10"/>
    </row>
    <row r="7" spans="1:8" ht="21.75" customHeight="1">
      <c r="A7" s="441"/>
      <c r="B7" s="4" t="s">
        <v>119</v>
      </c>
      <c r="C7" s="4" t="s">
        <v>118</v>
      </c>
      <c r="D7" s="4" t="s">
        <v>120</v>
      </c>
      <c r="E7" s="435"/>
      <c r="F7" s="435"/>
      <c r="G7" s="435"/>
      <c r="H7" s="10"/>
    </row>
    <row r="8" spans="1:8" ht="21.75" customHeight="1">
      <c r="A8" s="442"/>
      <c r="B8" s="1" t="s">
        <v>121</v>
      </c>
      <c r="C8" s="1" t="s">
        <v>119</v>
      </c>
      <c r="D8" s="1" t="s">
        <v>122</v>
      </c>
      <c r="E8" s="436"/>
      <c r="F8" s="436"/>
      <c r="G8" s="436"/>
      <c r="H8" s="10"/>
    </row>
    <row r="9" spans="1:8" ht="21.75" customHeight="1">
      <c r="A9" s="2">
        <v>12</v>
      </c>
      <c r="B9" s="2" t="s">
        <v>123</v>
      </c>
      <c r="C9" s="2" t="s">
        <v>124</v>
      </c>
      <c r="D9" s="2" t="s">
        <v>125</v>
      </c>
      <c r="E9" s="127">
        <v>6</v>
      </c>
      <c r="F9" s="127">
        <f>E9+F6</f>
        <v>23.5</v>
      </c>
      <c r="G9" s="21">
        <f>E9/0.087</f>
        <v>68.96551724137932</v>
      </c>
      <c r="H9" s="10"/>
    </row>
    <row r="10" spans="1:8" ht="21.75" customHeight="1">
      <c r="A10" s="440">
        <v>16</v>
      </c>
      <c r="B10" s="13" t="s">
        <v>126</v>
      </c>
      <c r="C10" s="13" t="s">
        <v>127</v>
      </c>
      <c r="D10" s="13" t="s">
        <v>128</v>
      </c>
      <c r="E10" s="432">
        <v>4</v>
      </c>
      <c r="F10" s="432">
        <f>E10+F9</f>
        <v>27.5</v>
      </c>
      <c r="G10" s="432">
        <f>E10/0.087</f>
        <v>45.97701149425288</v>
      </c>
      <c r="H10" s="10"/>
    </row>
    <row r="11" spans="1:8" ht="21.75" customHeight="1">
      <c r="A11" s="442"/>
      <c r="B11" s="14" t="s">
        <v>127</v>
      </c>
      <c r="C11" s="14" t="s">
        <v>126</v>
      </c>
      <c r="D11" s="14" t="s">
        <v>129</v>
      </c>
      <c r="E11" s="436"/>
      <c r="F11" s="436"/>
      <c r="G11" s="434"/>
      <c r="H11" s="10"/>
    </row>
    <row r="12" spans="1:8" ht="21.75" customHeight="1">
      <c r="A12" s="2">
        <v>7</v>
      </c>
      <c r="B12" s="2" t="s">
        <v>130</v>
      </c>
      <c r="C12" s="2" t="s">
        <v>131</v>
      </c>
      <c r="D12" s="2" t="s">
        <v>132</v>
      </c>
      <c r="E12" s="21">
        <v>3.5</v>
      </c>
      <c r="F12" s="21">
        <f>E12+F10</f>
        <v>31</v>
      </c>
      <c r="G12" s="21">
        <f>E12/0.087</f>
        <v>40.229885057471265</v>
      </c>
      <c r="H12" s="10"/>
    </row>
    <row r="13" spans="1:8" ht="21.75" customHeight="1">
      <c r="A13" s="440">
        <v>20</v>
      </c>
      <c r="B13" s="3" t="s">
        <v>18</v>
      </c>
      <c r="C13" s="3" t="s">
        <v>133</v>
      </c>
      <c r="D13" s="13" t="s">
        <v>134</v>
      </c>
      <c r="E13" s="432">
        <v>2.5</v>
      </c>
      <c r="F13" s="432">
        <f>E13+F12</f>
        <v>33.5</v>
      </c>
      <c r="G13" s="432">
        <f>E13/0.087</f>
        <v>28.73563218390805</v>
      </c>
      <c r="H13" s="10"/>
    </row>
    <row r="14" spans="1:8" ht="21.75" customHeight="1">
      <c r="A14" s="441"/>
      <c r="B14" s="4" t="s">
        <v>135</v>
      </c>
      <c r="C14" s="4" t="s">
        <v>136</v>
      </c>
      <c r="D14" s="15" t="s">
        <v>137</v>
      </c>
      <c r="E14" s="435"/>
      <c r="F14" s="435"/>
      <c r="G14" s="433"/>
      <c r="H14" s="10"/>
    </row>
    <row r="15" spans="1:8" ht="31.5">
      <c r="A15" s="442"/>
      <c r="B15" s="1" t="s">
        <v>137</v>
      </c>
      <c r="C15" s="1" t="s">
        <v>135</v>
      </c>
      <c r="D15" s="319" t="s">
        <v>690</v>
      </c>
      <c r="E15" s="436"/>
      <c r="F15" s="436"/>
      <c r="G15" s="434"/>
      <c r="H15" s="10"/>
    </row>
    <row r="16" spans="1:8" ht="31.5">
      <c r="A16" s="2">
        <v>11</v>
      </c>
      <c r="B16" s="2" t="s">
        <v>138</v>
      </c>
      <c r="C16" s="12" t="s">
        <v>687</v>
      </c>
      <c r="D16" s="2" t="s">
        <v>139</v>
      </c>
      <c r="E16" s="127">
        <v>3</v>
      </c>
      <c r="F16" s="127">
        <f>E16+F13</f>
        <v>36.5</v>
      </c>
      <c r="G16" s="21">
        <f>E16/0.087</f>
        <v>34.48275862068966</v>
      </c>
      <c r="H16" s="10"/>
    </row>
    <row r="17" spans="1:8" ht="21.75" customHeight="1">
      <c r="A17" s="2">
        <v>18</v>
      </c>
      <c r="B17" s="2" t="s">
        <v>140</v>
      </c>
      <c r="C17" s="2" t="s">
        <v>141</v>
      </c>
      <c r="D17" s="2" t="s">
        <v>142</v>
      </c>
      <c r="E17" s="127">
        <v>4.5</v>
      </c>
      <c r="F17" s="127">
        <f>E17+F16</f>
        <v>41</v>
      </c>
      <c r="G17" s="21">
        <f>E17/0.087</f>
        <v>51.724137931034484</v>
      </c>
      <c r="H17" s="10"/>
    </row>
    <row r="18" spans="1:8" ht="31.5">
      <c r="A18" s="2">
        <v>8</v>
      </c>
      <c r="B18" s="12" t="s">
        <v>143</v>
      </c>
      <c r="C18" s="2" t="s">
        <v>144</v>
      </c>
      <c r="D18" s="2" t="s">
        <v>145</v>
      </c>
      <c r="E18" s="127">
        <v>5</v>
      </c>
      <c r="F18" s="127">
        <f>E18+F17</f>
        <v>46</v>
      </c>
      <c r="G18" s="21">
        <f>E18/0.087</f>
        <v>57.4712643678161</v>
      </c>
      <c r="H18" s="10"/>
    </row>
    <row r="19" spans="1:12" ht="21.75" customHeight="1">
      <c r="A19" s="439">
        <v>17</v>
      </c>
      <c r="B19" s="13" t="s">
        <v>309</v>
      </c>
      <c r="C19" s="13" t="s">
        <v>310</v>
      </c>
      <c r="D19" s="13" t="s">
        <v>311</v>
      </c>
      <c r="E19" s="432">
        <v>3</v>
      </c>
      <c r="F19" s="432">
        <f>E19+F18</f>
        <v>49</v>
      </c>
      <c r="G19" s="432">
        <f>E19/0.087</f>
        <v>34.48275862068966</v>
      </c>
      <c r="H19" s="10"/>
      <c r="I19" s="438"/>
      <c r="J19" s="438"/>
      <c r="K19" s="438"/>
      <c r="L19" s="11"/>
    </row>
    <row r="20" spans="1:12" ht="21.75" customHeight="1">
      <c r="A20" s="439"/>
      <c r="B20" s="15" t="s">
        <v>312</v>
      </c>
      <c r="C20" s="15" t="s">
        <v>313</v>
      </c>
      <c r="D20" s="318" t="s">
        <v>689</v>
      </c>
      <c r="E20" s="435"/>
      <c r="F20" s="435"/>
      <c r="G20" s="433"/>
      <c r="H20" s="10"/>
      <c r="I20" s="438"/>
      <c r="J20" s="438"/>
      <c r="K20" s="438"/>
      <c r="L20" s="11"/>
    </row>
    <row r="21" spans="1:12" ht="21.75" customHeight="1">
      <c r="A21" s="439"/>
      <c r="B21" s="14" t="s">
        <v>314</v>
      </c>
      <c r="C21" s="14" t="s">
        <v>315</v>
      </c>
      <c r="D21" s="14" t="s">
        <v>312</v>
      </c>
      <c r="E21" s="436"/>
      <c r="F21" s="436"/>
      <c r="G21" s="434"/>
      <c r="H21" s="10"/>
      <c r="I21" s="438"/>
      <c r="J21" s="438"/>
      <c r="K21" s="438"/>
      <c r="L21" s="11"/>
    </row>
    <row r="22" spans="1:12" ht="21.75" customHeight="1">
      <c r="A22" s="2">
        <v>13</v>
      </c>
      <c r="B22" s="2" t="s">
        <v>316</v>
      </c>
      <c r="C22" s="2" t="s">
        <v>317</v>
      </c>
      <c r="D22" s="2" t="s">
        <v>318</v>
      </c>
      <c r="E22" s="128">
        <v>8</v>
      </c>
      <c r="F22" s="127">
        <f>E22+F19</f>
        <v>57</v>
      </c>
      <c r="G22" s="21">
        <f>E22/0.087</f>
        <v>91.95402298850576</v>
      </c>
      <c r="H22" s="10"/>
      <c r="I22" s="5"/>
      <c r="J22" s="5"/>
      <c r="K22" s="5"/>
      <c r="L22" s="11"/>
    </row>
    <row r="23" spans="1:10" s="26" customFormat="1" ht="21.75" customHeight="1" thickBot="1">
      <c r="A23" s="23">
        <v>15</v>
      </c>
      <c r="B23" s="24" t="s">
        <v>19</v>
      </c>
      <c r="C23" s="23" t="s">
        <v>115</v>
      </c>
      <c r="D23" s="23" t="s">
        <v>20</v>
      </c>
      <c r="E23" s="129">
        <v>6</v>
      </c>
      <c r="F23" s="129">
        <f>E23+F22</f>
        <v>63</v>
      </c>
      <c r="G23" s="25">
        <f>E23/0.087</f>
        <v>68.96551724137932</v>
      </c>
      <c r="H23" s="11"/>
      <c r="J23" s="27"/>
    </row>
    <row r="24" spans="1:8" s="64" customFormat="1" ht="21.75" customHeight="1" thickBot="1">
      <c r="A24" s="208" t="s">
        <v>211</v>
      </c>
      <c r="B24" s="209"/>
      <c r="C24" s="209"/>
      <c r="D24" s="209"/>
      <c r="E24" s="210">
        <f>SUM(E4:E23)</f>
        <v>63</v>
      </c>
      <c r="F24" s="210"/>
      <c r="G24" s="373">
        <f>SUM(G4:G23)</f>
        <v>724.1379310344828</v>
      </c>
      <c r="H24" s="357"/>
    </row>
    <row r="25" ht="21.75" customHeight="1">
      <c r="H25" s="357"/>
    </row>
  </sheetData>
  <mergeCells count="22">
    <mergeCell ref="A10:A11"/>
    <mergeCell ref="A13:A15"/>
    <mergeCell ref="E13:E15"/>
    <mergeCell ref="G6:G8"/>
    <mergeCell ref="E10:E11"/>
    <mergeCell ref="F10:F11"/>
    <mergeCell ref="G10:G11"/>
    <mergeCell ref="G13:G15"/>
    <mergeCell ref="A1:G1"/>
    <mergeCell ref="I3:J3"/>
    <mergeCell ref="E6:E8"/>
    <mergeCell ref="F6:F8"/>
    <mergeCell ref="G19:G21"/>
    <mergeCell ref="F13:F15"/>
    <mergeCell ref="A2:G2"/>
    <mergeCell ref="K19:K21"/>
    <mergeCell ref="E19:E21"/>
    <mergeCell ref="F19:F21"/>
    <mergeCell ref="A19:A21"/>
    <mergeCell ref="I19:I21"/>
    <mergeCell ref="J19:J21"/>
    <mergeCell ref="A6:A8"/>
  </mergeCells>
  <printOptions horizontalCentered="1" verticalCentered="1"/>
  <pageMargins left="0.5905511811023623" right="0.5905511811023623" top="0.3937007874015748" bottom="0.3937007874015748" header="0.5118110236220472" footer="0.5118110236220472"/>
  <pageSetup fitToHeight="0" fitToWidth="1"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K79"/>
  <sheetViews>
    <sheetView view="pageBreakPreview" zoomScale="70" zoomScaleSheetLayoutView="70" workbookViewId="0" topLeftCell="A1">
      <selection activeCell="H78" sqref="H78"/>
    </sheetView>
  </sheetViews>
  <sheetFormatPr defaultColWidth="9.140625" defaultRowHeight="12.75"/>
  <cols>
    <col min="1" max="1" width="10.140625" style="30" customWidth="1"/>
    <col min="2" max="2" width="24.421875" style="30" customWidth="1"/>
    <col min="3" max="3" width="29.57421875" style="30" customWidth="1"/>
    <col min="4" max="4" width="31.00390625" style="30" customWidth="1"/>
    <col min="5" max="5" width="13.140625" style="30" bestFit="1" customWidth="1"/>
    <col min="6" max="6" width="12.421875" style="132" bestFit="1" customWidth="1"/>
    <col min="7" max="7" width="14.28125" style="132" bestFit="1" customWidth="1"/>
    <col min="8" max="8" width="11.00390625" style="46" bestFit="1" customWidth="1"/>
    <col min="9" max="9" width="21.00390625" style="132" customWidth="1"/>
    <col min="10" max="10" width="18.421875" style="30" customWidth="1"/>
    <col min="11" max="16384" width="9.140625" style="30" customWidth="1"/>
  </cols>
  <sheetData>
    <row r="1" spans="1:10" ht="15.75">
      <c r="A1" s="453" t="s">
        <v>301</v>
      </c>
      <c r="B1" s="443"/>
      <c r="C1" s="443"/>
      <c r="D1" s="443"/>
      <c r="E1" s="443"/>
      <c r="F1" s="443"/>
      <c r="G1" s="443"/>
      <c r="H1" s="443"/>
      <c r="I1" s="52"/>
      <c r="J1" s="103"/>
    </row>
    <row r="2" spans="1:10" s="324" customFormat="1" ht="30" customHeight="1">
      <c r="A2" s="437" t="s">
        <v>811</v>
      </c>
      <c r="B2" s="437"/>
      <c r="C2" s="437"/>
      <c r="D2" s="437"/>
      <c r="E2" s="437"/>
      <c r="F2" s="437"/>
      <c r="G2" s="437"/>
      <c r="H2" s="437"/>
      <c r="I2" s="212"/>
      <c r="J2" s="355"/>
    </row>
    <row r="3" spans="1:9" s="32" customFormat="1" ht="30" customHeight="1">
      <c r="A3" s="445" t="s">
        <v>691</v>
      </c>
      <c r="B3" s="446"/>
      <c r="C3" s="446"/>
      <c r="D3" s="446"/>
      <c r="E3" s="446"/>
      <c r="F3" s="446"/>
      <c r="G3" s="446"/>
      <c r="H3" s="446"/>
      <c r="I3" s="192"/>
    </row>
    <row r="4" spans="1:11" s="32" customFormat="1" ht="31.5">
      <c r="A4" s="33" t="s">
        <v>23</v>
      </c>
      <c r="B4" s="33" t="s">
        <v>213</v>
      </c>
      <c r="C4" s="33" t="s">
        <v>113</v>
      </c>
      <c r="D4" s="33" t="s">
        <v>114</v>
      </c>
      <c r="E4" s="33" t="s">
        <v>215</v>
      </c>
      <c r="F4" s="20" t="s">
        <v>532</v>
      </c>
      <c r="G4" s="20" t="s">
        <v>664</v>
      </c>
      <c r="H4" s="35" t="s">
        <v>463</v>
      </c>
      <c r="J4" s="454"/>
      <c r="K4" s="454"/>
    </row>
    <row r="5" spans="1:9" ht="19.5" customHeight="1">
      <c r="A5" s="320" t="s">
        <v>734</v>
      </c>
      <c r="B5" s="39" t="s">
        <v>545</v>
      </c>
      <c r="C5" s="39" t="s">
        <v>714</v>
      </c>
      <c r="D5" s="39" t="s">
        <v>715</v>
      </c>
      <c r="E5" s="39">
        <v>1790</v>
      </c>
      <c r="F5" s="130">
        <v>680000</v>
      </c>
      <c r="G5" s="130">
        <f>+F5</f>
        <v>680000</v>
      </c>
      <c r="H5" s="41">
        <f>F5/87000</f>
        <v>7.816091954022989</v>
      </c>
      <c r="I5" s="30"/>
    </row>
    <row r="6" spans="1:9" ht="19.5" customHeight="1">
      <c r="A6" s="39">
        <v>1</v>
      </c>
      <c r="B6" s="39" t="s">
        <v>546</v>
      </c>
      <c r="C6" s="39" t="s">
        <v>558</v>
      </c>
      <c r="D6" s="39" t="s">
        <v>572</v>
      </c>
      <c r="E6" s="39">
        <v>220</v>
      </c>
      <c r="F6" s="130">
        <v>60000</v>
      </c>
      <c r="G6" s="130">
        <f aca="true" t="shared" si="0" ref="G6:G28">+G5+F6</f>
        <v>740000</v>
      </c>
      <c r="H6" s="41">
        <f aca="true" t="shared" si="1" ref="H6:H28">F6/87000</f>
        <v>0.6896551724137931</v>
      </c>
      <c r="I6" s="30"/>
    </row>
    <row r="7" spans="1:9" ht="19.5" customHeight="1">
      <c r="A7" s="39" t="s">
        <v>735</v>
      </c>
      <c r="B7" s="39" t="s">
        <v>547</v>
      </c>
      <c r="C7" s="39" t="s">
        <v>716</v>
      </c>
      <c r="D7" s="39" t="s">
        <v>717</v>
      </c>
      <c r="E7" s="39">
        <v>840</v>
      </c>
      <c r="F7" s="130">
        <v>290000</v>
      </c>
      <c r="G7" s="130">
        <f t="shared" si="0"/>
        <v>1030000</v>
      </c>
      <c r="H7" s="41">
        <f t="shared" si="1"/>
        <v>3.3333333333333335</v>
      </c>
      <c r="I7" s="30"/>
    </row>
    <row r="8" spans="1:9" ht="19.5" customHeight="1">
      <c r="A8" s="39">
        <v>2</v>
      </c>
      <c r="B8" s="39" t="s">
        <v>548</v>
      </c>
      <c r="C8" s="39" t="s">
        <v>559</v>
      </c>
      <c r="D8" s="39" t="s">
        <v>696</v>
      </c>
      <c r="E8" s="39">
        <v>1140</v>
      </c>
      <c r="F8" s="130">
        <v>360000</v>
      </c>
      <c r="G8" s="130">
        <f t="shared" si="0"/>
        <v>1390000</v>
      </c>
      <c r="H8" s="41">
        <f t="shared" si="1"/>
        <v>4.137931034482759</v>
      </c>
      <c r="I8" s="30"/>
    </row>
    <row r="9" spans="1:9" ht="19.5" customHeight="1">
      <c r="A9" s="39">
        <v>13</v>
      </c>
      <c r="B9" s="39" t="s">
        <v>718</v>
      </c>
      <c r="C9" s="39" t="s">
        <v>719</v>
      </c>
      <c r="D9" s="39" t="s">
        <v>573</v>
      </c>
      <c r="E9" s="39">
        <v>640</v>
      </c>
      <c r="F9" s="130">
        <v>450000</v>
      </c>
      <c r="G9" s="130">
        <f t="shared" si="0"/>
        <v>1840000</v>
      </c>
      <c r="H9" s="41">
        <f t="shared" si="1"/>
        <v>5.172413793103448</v>
      </c>
      <c r="I9" s="30"/>
    </row>
    <row r="10" spans="1:9" ht="19.5" customHeight="1">
      <c r="A10" s="39">
        <v>8</v>
      </c>
      <c r="B10" s="39" t="s">
        <v>720</v>
      </c>
      <c r="C10" s="39" t="s">
        <v>721</v>
      </c>
      <c r="D10" s="39" t="s">
        <v>707</v>
      </c>
      <c r="E10" s="39">
        <v>2950</v>
      </c>
      <c r="F10" s="130">
        <v>2050000</v>
      </c>
      <c r="G10" s="130">
        <f t="shared" si="0"/>
        <v>3890000</v>
      </c>
      <c r="H10" s="41">
        <f t="shared" si="1"/>
        <v>23.563218390804597</v>
      </c>
      <c r="I10" s="30"/>
    </row>
    <row r="11" spans="1:9" ht="19.5" customHeight="1">
      <c r="A11" s="39">
        <v>21</v>
      </c>
      <c r="B11" s="39" t="s">
        <v>722</v>
      </c>
      <c r="C11" s="39" t="s">
        <v>560</v>
      </c>
      <c r="D11" s="39" t="s">
        <v>583</v>
      </c>
      <c r="E11" s="39">
        <v>7510</v>
      </c>
      <c r="F11" s="130">
        <v>2030000</v>
      </c>
      <c r="G11" s="130">
        <f t="shared" si="0"/>
        <v>5920000</v>
      </c>
      <c r="H11" s="41">
        <f t="shared" si="1"/>
        <v>23.333333333333332</v>
      </c>
      <c r="I11" s="30"/>
    </row>
    <row r="12" spans="1:9" ht="19.5" customHeight="1">
      <c r="A12" s="39">
        <v>21</v>
      </c>
      <c r="B12" s="39" t="s">
        <v>722</v>
      </c>
      <c r="C12" s="39" t="s">
        <v>636</v>
      </c>
      <c r="D12" s="39" t="s">
        <v>584</v>
      </c>
      <c r="E12" s="39">
        <v>2000</v>
      </c>
      <c r="F12" s="130">
        <v>540000</v>
      </c>
      <c r="G12" s="130">
        <f t="shared" si="0"/>
        <v>6460000</v>
      </c>
      <c r="H12" s="41">
        <f t="shared" si="1"/>
        <v>6.206896551724138</v>
      </c>
      <c r="I12" s="30"/>
    </row>
    <row r="13" spans="1:9" ht="19.5" customHeight="1">
      <c r="A13" s="39">
        <v>21</v>
      </c>
      <c r="B13" s="39" t="s">
        <v>723</v>
      </c>
      <c r="C13" s="39" t="s">
        <v>562</v>
      </c>
      <c r="D13" s="39" t="s">
        <v>561</v>
      </c>
      <c r="E13" s="39">
        <v>3710</v>
      </c>
      <c r="F13" s="130">
        <v>1000000</v>
      </c>
      <c r="G13" s="130">
        <f t="shared" si="0"/>
        <v>7460000</v>
      </c>
      <c r="H13" s="41">
        <f t="shared" si="1"/>
        <v>11.494252873563218</v>
      </c>
      <c r="I13" s="30"/>
    </row>
    <row r="14" spans="1:9" ht="19.5" customHeight="1">
      <c r="A14" s="39">
        <v>21</v>
      </c>
      <c r="B14" s="39" t="s">
        <v>724</v>
      </c>
      <c r="C14" s="39" t="s">
        <v>681</v>
      </c>
      <c r="D14" s="39" t="s">
        <v>725</v>
      </c>
      <c r="E14" s="39">
        <v>790</v>
      </c>
      <c r="F14" s="130">
        <v>170000</v>
      </c>
      <c r="G14" s="130">
        <f t="shared" si="0"/>
        <v>7630000</v>
      </c>
      <c r="H14" s="41">
        <f t="shared" si="1"/>
        <v>1.9540229885057472</v>
      </c>
      <c r="I14" s="30"/>
    </row>
    <row r="15" spans="1:9" ht="19.5" customHeight="1">
      <c r="A15" s="39">
        <v>14</v>
      </c>
      <c r="B15" s="12" t="s">
        <v>726</v>
      </c>
      <c r="C15" s="12" t="s">
        <v>563</v>
      </c>
      <c r="D15" s="12" t="s">
        <v>727</v>
      </c>
      <c r="E15" s="39">
        <v>580</v>
      </c>
      <c r="F15" s="130">
        <v>160000</v>
      </c>
      <c r="G15" s="130">
        <f t="shared" si="0"/>
        <v>7790000</v>
      </c>
      <c r="H15" s="41">
        <f t="shared" si="1"/>
        <v>1.839080459770115</v>
      </c>
      <c r="I15" s="30"/>
    </row>
    <row r="16" spans="1:8" s="32" customFormat="1" ht="19.5" customHeight="1">
      <c r="A16" s="12">
        <v>20</v>
      </c>
      <c r="B16" s="12" t="s">
        <v>549</v>
      </c>
      <c r="C16" s="12" t="s">
        <v>550</v>
      </c>
      <c r="D16" s="12" t="s">
        <v>743</v>
      </c>
      <c r="E16" s="12">
        <v>110</v>
      </c>
      <c r="F16" s="125">
        <v>20000</v>
      </c>
      <c r="G16" s="125">
        <f t="shared" si="0"/>
        <v>7810000</v>
      </c>
      <c r="H16" s="41">
        <f t="shared" si="1"/>
        <v>0.22988505747126436</v>
      </c>
    </row>
    <row r="17" spans="1:8" s="32" customFormat="1" ht="19.5" customHeight="1">
      <c r="A17" s="12">
        <v>20</v>
      </c>
      <c r="B17" s="12" t="s">
        <v>550</v>
      </c>
      <c r="C17" s="12" t="s">
        <v>574</v>
      </c>
      <c r="D17" s="12" t="s">
        <v>549</v>
      </c>
      <c r="E17" s="12">
        <v>480</v>
      </c>
      <c r="F17" s="125">
        <v>90000</v>
      </c>
      <c r="G17" s="125">
        <f t="shared" si="0"/>
        <v>7900000</v>
      </c>
      <c r="H17" s="41">
        <f t="shared" si="1"/>
        <v>1.0344827586206897</v>
      </c>
    </row>
    <row r="18" spans="1:9" ht="34.5" customHeight="1">
      <c r="A18" s="39">
        <v>18</v>
      </c>
      <c r="B18" s="12" t="s">
        <v>728</v>
      </c>
      <c r="C18" s="12" t="s">
        <v>575</v>
      </c>
      <c r="D18" s="12" t="s">
        <v>729</v>
      </c>
      <c r="E18" s="39">
        <v>1540</v>
      </c>
      <c r="F18" s="130">
        <v>970000</v>
      </c>
      <c r="G18" s="130">
        <f t="shared" si="0"/>
        <v>8870000</v>
      </c>
      <c r="H18" s="41">
        <f t="shared" si="1"/>
        <v>11.149425287356323</v>
      </c>
      <c r="I18" s="30"/>
    </row>
    <row r="19" spans="1:9" ht="19.5" customHeight="1">
      <c r="A19" s="39">
        <v>18</v>
      </c>
      <c r="B19" s="12" t="s">
        <v>730</v>
      </c>
      <c r="C19" s="12" t="s">
        <v>711</v>
      </c>
      <c r="D19" s="12" t="s">
        <v>585</v>
      </c>
      <c r="E19" s="39">
        <v>2980</v>
      </c>
      <c r="F19" s="130">
        <v>1390000</v>
      </c>
      <c r="G19" s="130">
        <f t="shared" si="0"/>
        <v>10260000</v>
      </c>
      <c r="H19" s="41">
        <f t="shared" si="1"/>
        <v>15.977011494252874</v>
      </c>
      <c r="I19" s="30"/>
    </row>
    <row r="20" spans="1:9" ht="19.5" customHeight="1">
      <c r="A20" s="38">
        <v>1</v>
      </c>
      <c r="B20" s="12" t="s">
        <v>551</v>
      </c>
      <c r="C20" s="12" t="s">
        <v>715</v>
      </c>
      <c r="D20" s="12" t="s">
        <v>586</v>
      </c>
      <c r="E20" s="39">
        <v>1090</v>
      </c>
      <c r="F20" s="130">
        <v>260000</v>
      </c>
      <c r="G20" s="130">
        <f t="shared" si="0"/>
        <v>10520000</v>
      </c>
      <c r="H20" s="41">
        <f t="shared" si="1"/>
        <v>2.9885057471264367</v>
      </c>
      <c r="I20" s="30"/>
    </row>
    <row r="21" spans="1:8" s="32" customFormat="1" ht="34.5" customHeight="1">
      <c r="A21" s="12">
        <v>19</v>
      </c>
      <c r="B21" s="12" t="s">
        <v>552</v>
      </c>
      <c r="C21" s="12" t="s">
        <v>576</v>
      </c>
      <c r="D21" s="12" t="s">
        <v>587</v>
      </c>
      <c r="E21" s="12">
        <v>3730</v>
      </c>
      <c r="F21" s="125">
        <v>790000</v>
      </c>
      <c r="G21" s="125">
        <f t="shared" si="0"/>
        <v>11310000</v>
      </c>
      <c r="H21" s="41">
        <f t="shared" si="1"/>
        <v>9.080459770114942</v>
      </c>
    </row>
    <row r="22" spans="1:9" ht="19.5" customHeight="1">
      <c r="A22" s="39">
        <v>9</v>
      </c>
      <c r="B22" s="12" t="s">
        <v>553</v>
      </c>
      <c r="C22" s="12" t="s">
        <v>577</v>
      </c>
      <c r="D22" s="12" t="s">
        <v>731</v>
      </c>
      <c r="E22" s="39">
        <v>380</v>
      </c>
      <c r="F22" s="130">
        <v>113000</v>
      </c>
      <c r="G22" s="130">
        <f t="shared" si="0"/>
        <v>11423000</v>
      </c>
      <c r="H22" s="41">
        <f t="shared" si="1"/>
        <v>1.2988505747126438</v>
      </c>
      <c r="I22" s="30"/>
    </row>
    <row r="23" spans="1:9" ht="19.5" customHeight="1">
      <c r="A23" s="39">
        <v>9</v>
      </c>
      <c r="B23" s="12" t="s">
        <v>554</v>
      </c>
      <c r="C23" s="12" t="s">
        <v>310</v>
      </c>
      <c r="D23" s="12" t="s">
        <v>707</v>
      </c>
      <c r="E23" s="39">
        <v>690</v>
      </c>
      <c r="F23" s="130">
        <v>208000</v>
      </c>
      <c r="G23" s="130">
        <f t="shared" si="0"/>
        <v>11631000</v>
      </c>
      <c r="H23" s="41">
        <f t="shared" si="1"/>
        <v>2.3908045977011496</v>
      </c>
      <c r="I23" s="30"/>
    </row>
    <row r="24" spans="1:9" ht="19.5" customHeight="1">
      <c r="A24" s="39">
        <v>3</v>
      </c>
      <c r="B24" s="12" t="s">
        <v>555</v>
      </c>
      <c r="C24" s="12" t="s">
        <v>578</v>
      </c>
      <c r="D24" s="12" t="s">
        <v>588</v>
      </c>
      <c r="E24" s="39">
        <v>1160</v>
      </c>
      <c r="F24" s="130">
        <v>383000</v>
      </c>
      <c r="G24" s="130">
        <f t="shared" si="0"/>
        <v>12014000</v>
      </c>
      <c r="H24" s="41">
        <f t="shared" si="1"/>
        <v>4.402298850574713</v>
      </c>
      <c r="I24" s="30"/>
    </row>
    <row r="25" spans="1:8" s="32" customFormat="1" ht="19.5" customHeight="1">
      <c r="A25" s="12">
        <v>20</v>
      </c>
      <c r="B25" s="12" t="s">
        <v>740</v>
      </c>
      <c r="C25" s="12" t="s">
        <v>579</v>
      </c>
      <c r="D25" s="12" t="s">
        <v>589</v>
      </c>
      <c r="E25" s="12">
        <v>3100</v>
      </c>
      <c r="F25" s="125">
        <v>606000</v>
      </c>
      <c r="G25" s="125">
        <f t="shared" si="0"/>
        <v>12620000</v>
      </c>
      <c r="H25" s="41">
        <f t="shared" si="1"/>
        <v>6.9655172413793105</v>
      </c>
    </row>
    <row r="26" spans="1:9" ht="19.5" customHeight="1">
      <c r="A26" s="39">
        <v>21</v>
      </c>
      <c r="B26" s="39" t="s">
        <v>488</v>
      </c>
      <c r="C26" s="39" t="s">
        <v>580</v>
      </c>
      <c r="D26" s="39" t="s">
        <v>579</v>
      </c>
      <c r="E26" s="39">
        <v>4480</v>
      </c>
      <c r="F26" s="130">
        <v>1075000</v>
      </c>
      <c r="G26" s="130">
        <f t="shared" si="0"/>
        <v>13695000</v>
      </c>
      <c r="H26" s="41">
        <f t="shared" si="1"/>
        <v>12.35632183908046</v>
      </c>
      <c r="I26" s="30"/>
    </row>
    <row r="27" spans="1:9" ht="19.5" customHeight="1">
      <c r="A27" s="39">
        <v>23</v>
      </c>
      <c r="B27" s="39" t="s">
        <v>556</v>
      </c>
      <c r="C27" s="39" t="s">
        <v>581</v>
      </c>
      <c r="D27" s="39" t="s">
        <v>590</v>
      </c>
      <c r="E27" s="39">
        <v>2580</v>
      </c>
      <c r="F27" s="130">
        <v>1122000</v>
      </c>
      <c r="G27" s="130">
        <f t="shared" si="0"/>
        <v>14817000</v>
      </c>
      <c r="H27" s="41">
        <f t="shared" si="1"/>
        <v>12.89655172413793</v>
      </c>
      <c r="I27" s="30"/>
    </row>
    <row r="28" spans="1:9" ht="19.5" customHeight="1">
      <c r="A28" s="38">
        <v>5</v>
      </c>
      <c r="B28" s="39" t="s">
        <v>557</v>
      </c>
      <c r="C28" s="39" t="s">
        <v>582</v>
      </c>
      <c r="D28" s="39" t="s">
        <v>591</v>
      </c>
      <c r="E28" s="39">
        <v>1320</v>
      </c>
      <c r="F28" s="130">
        <v>260000</v>
      </c>
      <c r="G28" s="130">
        <f t="shared" si="0"/>
        <v>15077000</v>
      </c>
      <c r="H28" s="41">
        <f t="shared" si="1"/>
        <v>2.9885057471264367</v>
      </c>
      <c r="I28" s="30"/>
    </row>
    <row r="29" spans="1:9" s="32" customFormat="1" ht="30" customHeight="1">
      <c r="A29" s="445" t="s">
        <v>692</v>
      </c>
      <c r="B29" s="446"/>
      <c r="C29" s="446"/>
      <c r="D29" s="446"/>
      <c r="E29" s="446"/>
      <c r="F29" s="446"/>
      <c r="G29" s="446"/>
      <c r="H29" s="447"/>
      <c r="I29" s="211"/>
    </row>
    <row r="30" spans="1:9" ht="19.5" customHeight="1">
      <c r="A30" s="38">
        <v>5</v>
      </c>
      <c r="B30" s="39" t="s">
        <v>564</v>
      </c>
      <c r="C30" s="39" t="s">
        <v>702</v>
      </c>
      <c r="D30" s="39" t="s">
        <v>601</v>
      </c>
      <c r="E30" s="39">
        <v>5300</v>
      </c>
      <c r="F30" s="130">
        <v>185000</v>
      </c>
      <c r="G30" s="130">
        <f>F30+G28</f>
        <v>15262000</v>
      </c>
      <c r="H30" s="41">
        <f>F30/87000</f>
        <v>2.1264367816091956</v>
      </c>
      <c r="I30" s="30"/>
    </row>
    <row r="31" spans="1:9" ht="34.5" customHeight="1">
      <c r="A31" s="38">
        <v>5</v>
      </c>
      <c r="B31" s="39" t="s">
        <v>564</v>
      </c>
      <c r="C31" s="39" t="s">
        <v>601</v>
      </c>
      <c r="D31" s="39" t="s">
        <v>613</v>
      </c>
      <c r="E31" s="39">
        <v>1110</v>
      </c>
      <c r="F31" s="130">
        <v>39000</v>
      </c>
      <c r="G31" s="130">
        <f aca="true" t="shared" si="2" ref="G31:G41">F31+G30</f>
        <v>15301000</v>
      </c>
      <c r="H31" s="41">
        <f aca="true" t="shared" si="3" ref="H31:H41">F31/87000</f>
        <v>0.4482758620689655</v>
      </c>
      <c r="I31" s="30"/>
    </row>
    <row r="32" spans="1:9" ht="19.5" customHeight="1">
      <c r="A32" s="38">
        <v>5</v>
      </c>
      <c r="B32" s="39" t="s">
        <v>565</v>
      </c>
      <c r="C32" s="39" t="s">
        <v>602</v>
      </c>
      <c r="D32" s="39" t="s">
        <v>614</v>
      </c>
      <c r="E32" s="39">
        <v>1710</v>
      </c>
      <c r="F32" s="130">
        <v>26000</v>
      </c>
      <c r="G32" s="130">
        <f t="shared" si="2"/>
        <v>15327000</v>
      </c>
      <c r="H32" s="41">
        <f t="shared" si="3"/>
        <v>0.2988505747126437</v>
      </c>
      <c r="I32" s="30"/>
    </row>
    <row r="33" spans="1:9" ht="19.5" customHeight="1">
      <c r="A33" s="38">
        <v>5</v>
      </c>
      <c r="B33" s="39" t="s">
        <v>566</v>
      </c>
      <c r="C33" s="39" t="s">
        <v>603</v>
      </c>
      <c r="D33" s="39" t="s">
        <v>615</v>
      </c>
      <c r="E33" s="39">
        <v>2680</v>
      </c>
      <c r="F33" s="130">
        <v>94000</v>
      </c>
      <c r="G33" s="130">
        <f t="shared" si="2"/>
        <v>15421000</v>
      </c>
      <c r="H33" s="41">
        <f t="shared" si="3"/>
        <v>1.0804597701149425</v>
      </c>
      <c r="I33" s="30"/>
    </row>
    <row r="34" spans="1:9" ht="19.5" customHeight="1">
      <c r="A34" s="38">
        <v>5</v>
      </c>
      <c r="B34" s="39" t="s">
        <v>567</v>
      </c>
      <c r="C34" s="39" t="s">
        <v>702</v>
      </c>
      <c r="D34" s="39" t="s">
        <v>616</v>
      </c>
      <c r="E34" s="39">
        <v>1960</v>
      </c>
      <c r="F34" s="130">
        <v>30000</v>
      </c>
      <c r="G34" s="130">
        <f t="shared" si="2"/>
        <v>15451000</v>
      </c>
      <c r="H34" s="41">
        <f t="shared" si="3"/>
        <v>0.3448275862068966</v>
      </c>
      <c r="I34" s="30"/>
    </row>
    <row r="35" spans="1:9" ht="19.5" customHeight="1">
      <c r="A35" s="38">
        <v>5</v>
      </c>
      <c r="B35" s="39" t="s">
        <v>568</v>
      </c>
      <c r="C35" s="39" t="s">
        <v>565</v>
      </c>
      <c r="D35" s="39" t="s">
        <v>617</v>
      </c>
      <c r="E35" s="39">
        <v>3100</v>
      </c>
      <c r="F35" s="130">
        <v>47000</v>
      </c>
      <c r="G35" s="130">
        <f t="shared" si="2"/>
        <v>15498000</v>
      </c>
      <c r="H35" s="41">
        <f t="shared" si="3"/>
        <v>0.5402298850574713</v>
      </c>
      <c r="I35" s="30"/>
    </row>
    <row r="36" spans="1:9" ht="19.5" customHeight="1">
      <c r="A36" s="38">
        <v>5</v>
      </c>
      <c r="B36" s="39" t="s">
        <v>569</v>
      </c>
      <c r="C36" s="39" t="s">
        <v>604</v>
      </c>
      <c r="D36" s="39" t="s">
        <v>701</v>
      </c>
      <c r="E36" s="39">
        <v>3080</v>
      </c>
      <c r="F36" s="130">
        <v>46000</v>
      </c>
      <c r="G36" s="130">
        <f t="shared" si="2"/>
        <v>15544000</v>
      </c>
      <c r="H36" s="41">
        <f t="shared" si="3"/>
        <v>0.5287356321839081</v>
      </c>
      <c r="I36" s="30"/>
    </row>
    <row r="37" spans="1:9" ht="19.5" customHeight="1">
      <c r="A37" s="38">
        <v>5</v>
      </c>
      <c r="B37" s="39" t="s">
        <v>570</v>
      </c>
      <c r="C37" s="39" t="s">
        <v>605</v>
      </c>
      <c r="D37" s="39" t="s">
        <v>618</v>
      </c>
      <c r="E37" s="39">
        <v>1860</v>
      </c>
      <c r="F37" s="130">
        <v>28000</v>
      </c>
      <c r="G37" s="130">
        <f t="shared" si="2"/>
        <v>15572000</v>
      </c>
      <c r="H37" s="41">
        <f t="shared" si="3"/>
        <v>0.3218390804597701</v>
      </c>
      <c r="I37" s="30"/>
    </row>
    <row r="38" spans="1:9" ht="19.5" customHeight="1">
      <c r="A38" s="38">
        <v>4</v>
      </c>
      <c r="B38" s="39" t="s">
        <v>571</v>
      </c>
      <c r="C38" s="39" t="s">
        <v>606</v>
      </c>
      <c r="D38" s="39" t="s">
        <v>612</v>
      </c>
      <c r="E38" s="39">
        <v>1870</v>
      </c>
      <c r="F38" s="130">
        <v>280000</v>
      </c>
      <c r="G38" s="130">
        <f t="shared" si="2"/>
        <v>15852000</v>
      </c>
      <c r="H38" s="41">
        <f t="shared" si="3"/>
        <v>3.218390804597701</v>
      </c>
      <c r="I38" s="30"/>
    </row>
    <row r="39" spans="1:9" ht="34.5" customHeight="1">
      <c r="A39" s="39" t="s">
        <v>736</v>
      </c>
      <c r="B39" s="39" t="s">
        <v>741</v>
      </c>
      <c r="C39" s="39" t="s">
        <v>720</v>
      </c>
      <c r="D39" s="39" t="s">
        <v>611</v>
      </c>
      <c r="E39" s="39">
        <v>3010</v>
      </c>
      <c r="F39" s="130">
        <v>270000</v>
      </c>
      <c r="G39" s="130">
        <f t="shared" si="2"/>
        <v>16122000</v>
      </c>
      <c r="H39" s="41">
        <f t="shared" si="3"/>
        <v>3.103448275862069</v>
      </c>
      <c r="I39" s="30"/>
    </row>
    <row r="40" spans="1:8" s="32" customFormat="1" ht="47.25">
      <c r="A40" s="43">
        <v>2</v>
      </c>
      <c r="B40" s="12" t="s">
        <v>733</v>
      </c>
      <c r="C40" s="12" t="s">
        <v>607</v>
      </c>
      <c r="D40" s="12" t="s">
        <v>609</v>
      </c>
      <c r="E40" s="12">
        <v>3320</v>
      </c>
      <c r="F40" s="125">
        <v>310000</v>
      </c>
      <c r="G40" s="125">
        <f t="shared" si="2"/>
        <v>16432000</v>
      </c>
      <c r="H40" s="41">
        <f t="shared" si="3"/>
        <v>3.5632183908045976</v>
      </c>
    </row>
    <row r="41" spans="1:9" ht="19.5" customHeight="1">
      <c r="A41" s="38">
        <v>5</v>
      </c>
      <c r="B41" s="39" t="s">
        <v>567</v>
      </c>
      <c r="C41" s="39" t="s">
        <v>608</v>
      </c>
      <c r="D41" s="39" t="s">
        <v>610</v>
      </c>
      <c r="E41" s="39">
        <v>1360</v>
      </c>
      <c r="F41" s="130">
        <v>120000</v>
      </c>
      <c r="G41" s="130">
        <f t="shared" si="2"/>
        <v>16552000</v>
      </c>
      <c r="H41" s="41">
        <f t="shared" si="3"/>
        <v>1.3793103448275863</v>
      </c>
      <c r="I41" s="30"/>
    </row>
    <row r="42" spans="1:9" s="32" customFormat="1" ht="30" customHeight="1">
      <c r="A42" s="445" t="s">
        <v>291</v>
      </c>
      <c r="B42" s="446"/>
      <c r="C42" s="446"/>
      <c r="D42" s="446"/>
      <c r="E42" s="446"/>
      <c r="F42" s="446"/>
      <c r="G42" s="446"/>
      <c r="H42" s="447"/>
      <c r="I42" s="191"/>
    </row>
    <row r="43" spans="1:8" s="32" customFormat="1" ht="19.5" customHeight="1">
      <c r="A43" s="455" t="s">
        <v>292</v>
      </c>
      <c r="B43" s="456"/>
      <c r="C43" s="456"/>
      <c r="D43" s="456"/>
      <c r="E43" s="456"/>
      <c r="F43" s="125">
        <v>730000</v>
      </c>
      <c r="G43" s="125">
        <f>F43+G41</f>
        <v>17282000</v>
      </c>
      <c r="H43" s="41">
        <f>F43/87000</f>
        <v>8.39080459770115</v>
      </c>
    </row>
    <row r="44" spans="1:9" s="32" customFormat="1" ht="30" customHeight="1">
      <c r="A44" s="445" t="s">
        <v>593</v>
      </c>
      <c r="B44" s="446"/>
      <c r="C44" s="446"/>
      <c r="D44" s="446"/>
      <c r="E44" s="446"/>
      <c r="F44" s="446"/>
      <c r="G44" s="446"/>
      <c r="H44" s="447"/>
      <c r="I44" s="191"/>
    </row>
    <row r="45" spans="1:8" s="32" customFormat="1" ht="19.5" customHeight="1">
      <c r="A45" s="12" t="s">
        <v>26</v>
      </c>
      <c r="B45" s="459" t="s">
        <v>592</v>
      </c>
      <c r="C45" s="460"/>
      <c r="D45" s="461"/>
      <c r="E45" s="44"/>
      <c r="F45" s="125">
        <v>500000</v>
      </c>
      <c r="G45" s="125">
        <f>F45+G43</f>
        <v>17782000</v>
      </c>
      <c r="H45" s="41">
        <f>F45/87000</f>
        <v>5.747126436781609</v>
      </c>
    </row>
    <row r="46" spans="1:9" s="32" customFormat="1" ht="30" customHeight="1">
      <c r="A46" s="445" t="s">
        <v>594</v>
      </c>
      <c r="B46" s="446"/>
      <c r="C46" s="446"/>
      <c r="D46" s="446"/>
      <c r="E46" s="446"/>
      <c r="F46" s="446"/>
      <c r="G46" s="446"/>
      <c r="H46" s="446"/>
      <c r="I46" s="47"/>
    </row>
    <row r="47" spans="1:8" s="32" customFormat="1" ht="31.5">
      <c r="A47" s="12" t="s">
        <v>152</v>
      </c>
      <c r="B47" s="12" t="s">
        <v>595</v>
      </c>
      <c r="C47" s="12" t="s">
        <v>0</v>
      </c>
      <c r="D47" s="12" t="s">
        <v>599</v>
      </c>
      <c r="E47" s="45">
        <v>2350</v>
      </c>
      <c r="F47" s="125">
        <v>570000</v>
      </c>
      <c r="G47" s="125">
        <f>G45+F47</f>
        <v>18352000</v>
      </c>
      <c r="H47" s="41">
        <f>F47/87000</f>
        <v>6.551724137931035</v>
      </c>
    </row>
    <row r="48" spans="1:8" s="32" customFormat="1" ht="31.5">
      <c r="A48" s="12" t="s">
        <v>153</v>
      </c>
      <c r="B48" s="12" t="s">
        <v>596</v>
      </c>
      <c r="C48" s="12" t="s">
        <v>598</v>
      </c>
      <c r="D48" s="12" t="s">
        <v>598</v>
      </c>
      <c r="E48" s="45"/>
      <c r="F48" s="125">
        <v>720000</v>
      </c>
      <c r="G48" s="125">
        <f>+G47+F48</f>
        <v>19072000</v>
      </c>
      <c r="H48" s="41">
        <f>F48/87000</f>
        <v>8.275862068965518</v>
      </c>
    </row>
    <row r="49" spans="1:8" s="32" customFormat="1" ht="31.5">
      <c r="A49" s="12">
        <v>2</v>
      </c>
      <c r="B49" s="12" t="s">
        <v>597</v>
      </c>
      <c r="C49" s="12" t="s">
        <v>600</v>
      </c>
      <c r="D49" s="12" t="s">
        <v>744</v>
      </c>
      <c r="E49" s="45">
        <v>370</v>
      </c>
      <c r="F49" s="125">
        <v>55000</v>
      </c>
      <c r="G49" s="125">
        <f>F49+G48</f>
        <v>19127000</v>
      </c>
      <c r="H49" s="41">
        <f>F49/87000</f>
        <v>0.632183908045977</v>
      </c>
    </row>
    <row r="50" spans="1:9" s="32" customFormat="1" ht="30" customHeight="1">
      <c r="A50" s="445" t="s">
        <v>691</v>
      </c>
      <c r="B50" s="446"/>
      <c r="C50" s="446"/>
      <c r="D50" s="446"/>
      <c r="E50" s="446"/>
      <c r="F50" s="446"/>
      <c r="G50" s="446"/>
      <c r="H50" s="447"/>
      <c r="I50" s="211"/>
    </row>
    <row r="51" spans="1:8" s="32" customFormat="1" ht="19.5" customHeight="1">
      <c r="A51" s="12">
        <v>21</v>
      </c>
      <c r="B51" s="12" t="s">
        <v>619</v>
      </c>
      <c r="C51" s="12" t="s">
        <v>732</v>
      </c>
      <c r="D51" s="12" t="s">
        <v>1</v>
      </c>
      <c r="E51" s="12">
        <v>1214</v>
      </c>
      <c r="F51" s="125">
        <v>262224</v>
      </c>
      <c r="G51" s="125">
        <f>F51+G49</f>
        <v>19389224</v>
      </c>
      <c r="H51" s="41">
        <f>F51/87000</f>
        <v>3.0140689655172412</v>
      </c>
    </row>
    <row r="52" spans="1:9" ht="19.5" customHeight="1">
      <c r="A52" s="39" t="s">
        <v>737</v>
      </c>
      <c r="B52" s="39" t="s">
        <v>693</v>
      </c>
      <c r="C52" s="39" t="s">
        <v>635</v>
      </c>
      <c r="D52" s="39" t="s">
        <v>637</v>
      </c>
      <c r="E52" s="39">
        <v>2716</v>
      </c>
      <c r="F52" s="130">
        <v>570360</v>
      </c>
      <c r="G52" s="125">
        <f aca="true" t="shared" si="4" ref="G52:G75">F52+G51</f>
        <v>19959584</v>
      </c>
      <c r="H52" s="41">
        <f aca="true" t="shared" si="5" ref="H52:H75">F52/87000</f>
        <v>6.555862068965517</v>
      </c>
      <c r="I52" s="30"/>
    </row>
    <row r="53" spans="1:9" ht="19.5" customHeight="1">
      <c r="A53" s="39" t="s">
        <v>148</v>
      </c>
      <c r="B53" s="39" t="s">
        <v>620</v>
      </c>
      <c r="C53" s="39" t="s">
        <v>149</v>
      </c>
      <c r="D53" s="39" t="s">
        <v>638</v>
      </c>
      <c r="E53" s="39">
        <v>305</v>
      </c>
      <c r="F53" s="130">
        <v>77775</v>
      </c>
      <c r="G53" s="125">
        <f t="shared" si="4"/>
        <v>20037359</v>
      </c>
      <c r="H53" s="41">
        <f t="shared" si="5"/>
        <v>0.8939655172413793</v>
      </c>
      <c r="I53" s="30"/>
    </row>
    <row r="54" spans="1:9" ht="19.5" customHeight="1">
      <c r="A54" s="39" t="s">
        <v>148</v>
      </c>
      <c r="B54" s="39" t="s">
        <v>621</v>
      </c>
      <c r="C54" s="39" t="s">
        <v>694</v>
      </c>
      <c r="D54" s="39" t="s">
        <v>639</v>
      </c>
      <c r="E54" s="39">
        <v>3050</v>
      </c>
      <c r="F54" s="130">
        <v>667950</v>
      </c>
      <c r="G54" s="125">
        <f t="shared" si="4"/>
        <v>20705309</v>
      </c>
      <c r="H54" s="41">
        <f t="shared" si="5"/>
        <v>7.677586206896552</v>
      </c>
      <c r="I54" s="30"/>
    </row>
    <row r="55" spans="1:9" ht="19.5" customHeight="1">
      <c r="A55" s="39" t="s">
        <v>148</v>
      </c>
      <c r="B55" s="39" t="s">
        <v>622</v>
      </c>
      <c r="C55" s="39" t="s">
        <v>641</v>
      </c>
      <c r="D55" s="39" t="s">
        <v>640</v>
      </c>
      <c r="E55" s="39">
        <v>641</v>
      </c>
      <c r="F55" s="130">
        <v>128841</v>
      </c>
      <c r="G55" s="125">
        <f t="shared" si="4"/>
        <v>20834150</v>
      </c>
      <c r="H55" s="41">
        <f t="shared" si="5"/>
        <v>1.4809310344827586</v>
      </c>
      <c r="I55" s="30"/>
    </row>
    <row r="56" spans="1:9" ht="19.5" customHeight="1">
      <c r="A56" s="39" t="s">
        <v>150</v>
      </c>
      <c r="B56" s="39" t="s">
        <v>623</v>
      </c>
      <c r="C56" s="39" t="s">
        <v>642</v>
      </c>
      <c r="D56" s="39" t="s">
        <v>643</v>
      </c>
      <c r="E56" s="39">
        <v>1780</v>
      </c>
      <c r="F56" s="130">
        <v>347100</v>
      </c>
      <c r="G56" s="125">
        <f t="shared" si="4"/>
        <v>21181250</v>
      </c>
      <c r="H56" s="41">
        <f t="shared" si="5"/>
        <v>3.989655172413793</v>
      </c>
      <c r="I56" s="30"/>
    </row>
    <row r="57" spans="1:9" ht="19.5" customHeight="1">
      <c r="A57" s="39" t="s">
        <v>738</v>
      </c>
      <c r="B57" s="39" t="s">
        <v>695</v>
      </c>
      <c r="C57" s="39" t="s">
        <v>696</v>
      </c>
      <c r="D57" s="39" t="s">
        <v>652</v>
      </c>
      <c r="E57" s="39">
        <v>2914</v>
      </c>
      <c r="F57" s="130">
        <v>611940</v>
      </c>
      <c r="G57" s="125">
        <f t="shared" si="4"/>
        <v>21793190</v>
      </c>
      <c r="H57" s="41">
        <f t="shared" si="5"/>
        <v>7.033793103448276</v>
      </c>
      <c r="I57" s="30"/>
    </row>
    <row r="58" spans="1:9" ht="31.5">
      <c r="A58" s="39">
        <v>8</v>
      </c>
      <c r="B58" s="39" t="s">
        <v>697</v>
      </c>
      <c r="C58" s="39" t="s">
        <v>698</v>
      </c>
      <c r="D58" s="39" t="s">
        <v>699</v>
      </c>
      <c r="E58" s="39">
        <v>2304</v>
      </c>
      <c r="F58" s="130">
        <v>1285632</v>
      </c>
      <c r="G58" s="125">
        <f t="shared" si="4"/>
        <v>23078822</v>
      </c>
      <c r="H58" s="41">
        <f t="shared" si="5"/>
        <v>14.777379310344827</v>
      </c>
      <c r="I58" s="30"/>
    </row>
    <row r="59" spans="1:9" ht="19.5" customHeight="1">
      <c r="A59" s="39">
        <v>3</v>
      </c>
      <c r="B59" s="39" t="s">
        <v>624</v>
      </c>
      <c r="C59" s="39" t="s">
        <v>555</v>
      </c>
      <c r="D59" s="39" t="s">
        <v>653</v>
      </c>
      <c r="E59" s="39">
        <v>973</v>
      </c>
      <c r="F59" s="130">
        <v>204330</v>
      </c>
      <c r="G59" s="125">
        <f t="shared" si="4"/>
        <v>23283152</v>
      </c>
      <c r="H59" s="41">
        <f t="shared" si="5"/>
        <v>2.3486206896551725</v>
      </c>
      <c r="I59" s="30"/>
    </row>
    <row r="60" spans="1:9" ht="19.5" customHeight="1">
      <c r="A60" s="39">
        <v>3</v>
      </c>
      <c r="B60" s="39" t="s">
        <v>625</v>
      </c>
      <c r="C60" s="39" t="s">
        <v>644</v>
      </c>
      <c r="D60" s="39" t="s">
        <v>654</v>
      </c>
      <c r="E60" s="39">
        <v>1222</v>
      </c>
      <c r="F60" s="130">
        <v>399594</v>
      </c>
      <c r="G60" s="125">
        <f t="shared" si="4"/>
        <v>23682746</v>
      </c>
      <c r="H60" s="41">
        <f t="shared" si="5"/>
        <v>4.593034482758621</v>
      </c>
      <c r="I60" s="30"/>
    </row>
    <row r="61" spans="1:9" ht="19.5" customHeight="1">
      <c r="A61" s="39">
        <v>3</v>
      </c>
      <c r="B61" s="39" t="s">
        <v>626</v>
      </c>
      <c r="C61" s="39" t="s">
        <v>645</v>
      </c>
      <c r="D61" s="39" t="s">
        <v>653</v>
      </c>
      <c r="E61" s="39">
        <v>2331</v>
      </c>
      <c r="F61" s="130">
        <v>496503</v>
      </c>
      <c r="G61" s="125">
        <f t="shared" si="4"/>
        <v>24179249</v>
      </c>
      <c r="H61" s="41">
        <f t="shared" si="5"/>
        <v>5.706931034482759</v>
      </c>
      <c r="I61" s="30"/>
    </row>
    <row r="62" spans="1:9" ht="19.5" customHeight="1">
      <c r="A62" s="39">
        <v>5</v>
      </c>
      <c r="B62" s="39" t="s">
        <v>700</v>
      </c>
      <c r="C62" s="39" t="s">
        <v>701</v>
      </c>
      <c r="D62" s="39" t="s">
        <v>702</v>
      </c>
      <c r="E62" s="39">
        <v>6161</v>
      </c>
      <c r="F62" s="130">
        <v>1238361</v>
      </c>
      <c r="G62" s="125">
        <f t="shared" si="4"/>
        <v>25417610</v>
      </c>
      <c r="H62" s="41">
        <f t="shared" si="5"/>
        <v>14.23403448275862</v>
      </c>
      <c r="I62" s="30"/>
    </row>
    <row r="63" spans="1:9" ht="19.5" customHeight="1">
      <c r="A63" s="39">
        <v>5</v>
      </c>
      <c r="B63" s="39" t="s">
        <v>627</v>
      </c>
      <c r="C63" s="39" t="s">
        <v>646</v>
      </c>
      <c r="D63" s="39" t="s">
        <v>703</v>
      </c>
      <c r="E63" s="39">
        <v>797</v>
      </c>
      <c r="F63" s="130">
        <v>145851</v>
      </c>
      <c r="G63" s="125">
        <f t="shared" si="4"/>
        <v>25563461</v>
      </c>
      <c r="H63" s="41">
        <f t="shared" si="5"/>
        <v>1.676448275862069</v>
      </c>
      <c r="I63" s="30"/>
    </row>
    <row r="64" spans="1:9" ht="19.5" customHeight="1">
      <c r="A64" s="39">
        <v>21</v>
      </c>
      <c r="B64" s="39" t="s">
        <v>704</v>
      </c>
      <c r="C64" s="39" t="s">
        <v>705</v>
      </c>
      <c r="D64" s="39" t="s">
        <v>655</v>
      </c>
      <c r="E64" s="39">
        <v>2840</v>
      </c>
      <c r="F64" s="130">
        <v>596400</v>
      </c>
      <c r="G64" s="125">
        <f t="shared" si="4"/>
        <v>26159861</v>
      </c>
      <c r="H64" s="41">
        <f t="shared" si="5"/>
        <v>6.855172413793103</v>
      </c>
      <c r="I64" s="30"/>
    </row>
    <row r="65" spans="1:9" ht="19.5" customHeight="1">
      <c r="A65" s="39">
        <v>23</v>
      </c>
      <c r="B65" s="39" t="s">
        <v>628</v>
      </c>
      <c r="C65" s="39" t="s">
        <v>706</v>
      </c>
      <c r="D65" s="39" t="s">
        <v>706</v>
      </c>
      <c r="E65" s="39">
        <v>1053</v>
      </c>
      <c r="F65" s="130">
        <v>268515</v>
      </c>
      <c r="G65" s="125">
        <f t="shared" si="4"/>
        <v>26428376</v>
      </c>
      <c r="H65" s="41">
        <f t="shared" si="5"/>
        <v>3.0863793103448276</v>
      </c>
      <c r="I65" s="30"/>
    </row>
    <row r="66" spans="1:9" ht="19.5" customHeight="1">
      <c r="A66" s="39">
        <v>16</v>
      </c>
      <c r="B66" s="39" t="s">
        <v>629</v>
      </c>
      <c r="C66" s="39" t="s">
        <v>647</v>
      </c>
      <c r="D66" s="39" t="s">
        <v>656</v>
      </c>
      <c r="E66" s="39">
        <v>193</v>
      </c>
      <c r="F66" s="130">
        <v>50952</v>
      </c>
      <c r="G66" s="125">
        <f t="shared" si="4"/>
        <v>26479328</v>
      </c>
      <c r="H66" s="41">
        <f t="shared" si="5"/>
        <v>0.5856551724137931</v>
      </c>
      <c r="I66" s="30"/>
    </row>
    <row r="67" spans="1:9" ht="31.5">
      <c r="A67" s="39">
        <v>16</v>
      </c>
      <c r="B67" s="39" t="s">
        <v>630</v>
      </c>
      <c r="C67" s="39" t="s">
        <v>707</v>
      </c>
      <c r="D67" s="39" t="s">
        <v>708</v>
      </c>
      <c r="E67" s="39">
        <v>868</v>
      </c>
      <c r="F67" s="130">
        <v>286440</v>
      </c>
      <c r="G67" s="125">
        <f t="shared" si="4"/>
        <v>26765768</v>
      </c>
      <c r="H67" s="41">
        <f t="shared" si="5"/>
        <v>3.292413793103448</v>
      </c>
      <c r="I67" s="30"/>
    </row>
    <row r="68" spans="1:9" ht="19.5" customHeight="1">
      <c r="A68" s="39">
        <v>16</v>
      </c>
      <c r="B68" s="39" t="s">
        <v>631</v>
      </c>
      <c r="C68" s="39" t="s">
        <v>634</v>
      </c>
      <c r="D68" s="39" t="s">
        <v>708</v>
      </c>
      <c r="E68" s="39">
        <v>160</v>
      </c>
      <c r="F68" s="130">
        <v>51360</v>
      </c>
      <c r="G68" s="125">
        <f t="shared" si="4"/>
        <v>26817128</v>
      </c>
      <c r="H68" s="41">
        <f t="shared" si="5"/>
        <v>0.5903448275862069</v>
      </c>
      <c r="I68" s="30"/>
    </row>
    <row r="69" spans="1:8" s="32" customFormat="1" ht="19.5" customHeight="1">
      <c r="A69" s="12">
        <v>5</v>
      </c>
      <c r="B69" s="39" t="s">
        <v>702</v>
      </c>
      <c r="C69" s="12" t="s">
        <v>648</v>
      </c>
      <c r="D69" s="12" t="s">
        <v>709</v>
      </c>
      <c r="E69" s="12">
        <v>11280</v>
      </c>
      <c r="F69" s="125">
        <v>2368800</v>
      </c>
      <c r="G69" s="125">
        <f t="shared" si="4"/>
        <v>29185928</v>
      </c>
      <c r="H69" s="41">
        <f t="shared" si="5"/>
        <v>27.22758620689655</v>
      </c>
    </row>
    <row r="70" spans="1:8" s="32" customFormat="1" ht="19.5" customHeight="1">
      <c r="A70" s="12">
        <v>11</v>
      </c>
      <c r="B70" s="12" t="s">
        <v>710</v>
      </c>
      <c r="C70" s="12" t="s">
        <v>711</v>
      </c>
      <c r="D70" s="12" t="s">
        <v>657</v>
      </c>
      <c r="E70" s="12">
        <v>900</v>
      </c>
      <c r="F70" s="125">
        <v>510300</v>
      </c>
      <c r="G70" s="125">
        <f t="shared" si="4"/>
        <v>29696228</v>
      </c>
      <c r="H70" s="41">
        <f t="shared" si="5"/>
        <v>5.86551724137931</v>
      </c>
    </row>
    <row r="71" spans="1:8" s="32" customFormat="1" ht="19.5" customHeight="1">
      <c r="A71" s="12">
        <v>20</v>
      </c>
      <c r="B71" s="12" t="s">
        <v>632</v>
      </c>
      <c r="C71" s="12" t="s">
        <v>649</v>
      </c>
      <c r="D71" s="12" t="s">
        <v>517</v>
      </c>
      <c r="E71" s="12">
        <v>6900</v>
      </c>
      <c r="F71" s="125">
        <v>1449000</v>
      </c>
      <c r="G71" s="125">
        <f t="shared" si="4"/>
        <v>31145228</v>
      </c>
      <c r="H71" s="41">
        <f t="shared" si="5"/>
        <v>16.655172413793103</v>
      </c>
    </row>
    <row r="72" spans="1:9" ht="19.5" customHeight="1">
      <c r="A72" s="39">
        <v>5</v>
      </c>
      <c r="B72" s="39" t="s">
        <v>712</v>
      </c>
      <c r="C72" s="39" t="s">
        <v>713</v>
      </c>
      <c r="D72" s="39" t="s">
        <v>658</v>
      </c>
      <c r="E72" s="39">
        <v>6040</v>
      </c>
      <c r="F72" s="130">
        <v>1105320</v>
      </c>
      <c r="G72" s="125">
        <f t="shared" si="4"/>
        <v>32250548</v>
      </c>
      <c r="H72" s="41">
        <f t="shared" si="5"/>
        <v>12.704827586206896</v>
      </c>
      <c r="I72" s="30"/>
    </row>
    <row r="73" spans="1:9" ht="19.5" customHeight="1">
      <c r="A73" s="39" t="s">
        <v>739</v>
      </c>
      <c r="B73" s="39" t="s">
        <v>525</v>
      </c>
      <c r="C73" s="39" t="s">
        <v>650</v>
      </c>
      <c r="D73" s="39" t="s">
        <v>659</v>
      </c>
      <c r="E73" s="39">
        <v>2720</v>
      </c>
      <c r="F73" s="130">
        <v>652800</v>
      </c>
      <c r="G73" s="125">
        <f t="shared" si="4"/>
        <v>32903348</v>
      </c>
      <c r="H73" s="41">
        <f t="shared" si="5"/>
        <v>7.503448275862069</v>
      </c>
      <c r="I73" s="30"/>
    </row>
    <row r="74" spans="1:9" ht="19.5" customHeight="1">
      <c r="A74" s="39">
        <v>21</v>
      </c>
      <c r="B74" s="39" t="s">
        <v>633</v>
      </c>
      <c r="C74" s="39" t="s">
        <v>651</v>
      </c>
      <c r="D74" s="39" t="s">
        <v>704</v>
      </c>
      <c r="E74" s="39">
        <v>2550</v>
      </c>
      <c r="F74" s="130">
        <v>612000</v>
      </c>
      <c r="G74" s="125">
        <f t="shared" si="4"/>
        <v>33515348</v>
      </c>
      <c r="H74" s="41">
        <f t="shared" si="5"/>
        <v>7.0344827586206895</v>
      </c>
      <c r="I74" s="30"/>
    </row>
    <row r="75" spans="1:9" ht="19.5" customHeight="1">
      <c r="A75" s="39">
        <v>21</v>
      </c>
      <c r="B75" s="39" t="s">
        <v>633</v>
      </c>
      <c r="C75" s="39" t="s">
        <v>704</v>
      </c>
      <c r="D75" s="39" t="s">
        <v>660</v>
      </c>
      <c r="E75" s="39">
        <v>3092</v>
      </c>
      <c r="F75" s="130">
        <v>742080</v>
      </c>
      <c r="G75" s="125">
        <f t="shared" si="4"/>
        <v>34257428</v>
      </c>
      <c r="H75" s="41">
        <f t="shared" si="5"/>
        <v>8.529655172413793</v>
      </c>
      <c r="I75" s="30"/>
    </row>
    <row r="76" spans="1:9" s="32" customFormat="1" ht="19.5" customHeight="1">
      <c r="A76" s="448" t="s">
        <v>291</v>
      </c>
      <c r="B76" s="449"/>
      <c r="C76" s="449"/>
      <c r="D76" s="449"/>
      <c r="E76" s="449"/>
      <c r="F76" s="449"/>
      <c r="G76" s="449"/>
      <c r="H76" s="449"/>
      <c r="I76" s="193"/>
    </row>
    <row r="77" spans="1:8" s="51" customFormat="1" ht="19.5" customHeight="1" thickBot="1">
      <c r="A77" s="457" t="s">
        <v>292</v>
      </c>
      <c r="B77" s="458"/>
      <c r="C77" s="458"/>
      <c r="D77" s="458"/>
      <c r="E77" s="458"/>
      <c r="F77" s="131">
        <v>1300000</v>
      </c>
      <c r="G77" s="131">
        <f>F77+G75</f>
        <v>35557428</v>
      </c>
      <c r="H77" s="50">
        <f>F77/87000</f>
        <v>14.942528735632184</v>
      </c>
    </row>
    <row r="78" spans="1:9" s="48" customFormat="1" ht="19.5" customHeight="1">
      <c r="A78" s="450" t="s">
        <v>211</v>
      </c>
      <c r="B78" s="451"/>
      <c r="C78" s="451"/>
      <c r="D78" s="451"/>
      <c r="E78" s="452"/>
      <c r="F78" s="134">
        <f>SUM(F5:F28,F30:F41,F43,F45,F47:F49,F51:F75,F77)</f>
        <v>35557428</v>
      </c>
      <c r="G78" s="134"/>
      <c r="H78" s="374">
        <f>SUM(H5:H28,H30:H41,H43,H45,H47:H49,H51:H75,H77)</f>
        <v>408.70606896551726</v>
      </c>
      <c r="I78" s="200"/>
    </row>
    <row r="79" ht="15.75">
      <c r="I79" s="133"/>
    </row>
  </sheetData>
  <mergeCells count="14">
    <mergeCell ref="A78:E78"/>
    <mergeCell ref="A1:H1"/>
    <mergeCell ref="J4:K4"/>
    <mergeCell ref="A43:E43"/>
    <mergeCell ref="A77:E77"/>
    <mergeCell ref="A2:H2"/>
    <mergeCell ref="A42:H42"/>
    <mergeCell ref="A44:H44"/>
    <mergeCell ref="A46:H46"/>
    <mergeCell ref="B45:D45"/>
    <mergeCell ref="A50:H50"/>
    <mergeCell ref="A76:H76"/>
    <mergeCell ref="A29:H29"/>
    <mergeCell ref="A3:H3"/>
  </mergeCells>
  <printOptions horizontalCentered="1" verticalCentered="1"/>
  <pageMargins left="0.5511811023622047" right="0.5511811023622047" top="0.3937007874015748" bottom="0.3937007874015748" header="0.5118110236220472" footer="0.5118110236220472"/>
  <pageSetup fitToHeight="0" horizontalDpi="600" verticalDpi="600" orientation="portrait" scale="60" r:id="rId1"/>
  <rowBreaks count="1" manualBreakCount="1">
    <brk id="49" max="7" man="1"/>
  </rowBreaks>
</worksheet>
</file>

<file path=xl/worksheets/sheet9.xml><?xml version="1.0" encoding="utf-8"?>
<worksheet xmlns="http://schemas.openxmlformats.org/spreadsheetml/2006/main" xmlns:r="http://schemas.openxmlformats.org/officeDocument/2006/relationships">
  <sheetPr>
    <pageSetUpPr fitToPage="1"/>
  </sheetPr>
  <dimension ref="A1:K37"/>
  <sheetViews>
    <sheetView view="pageBreakPreview" zoomScale="70" zoomScaleSheetLayoutView="70" workbookViewId="0" topLeftCell="A1">
      <selection activeCell="H35" sqref="H35"/>
    </sheetView>
  </sheetViews>
  <sheetFormatPr defaultColWidth="9.140625" defaultRowHeight="12.75"/>
  <cols>
    <col min="1" max="1" width="9.140625" style="30" customWidth="1"/>
    <col min="2" max="4" width="20.7109375" style="30" customWidth="1"/>
    <col min="5" max="5" width="9.140625" style="30" customWidth="1"/>
    <col min="6" max="7" width="15.7109375" style="132" customWidth="1"/>
    <col min="8" max="8" width="15.7109375" style="111" customWidth="1"/>
    <col min="9" max="9" width="15.7109375" style="132" customWidth="1"/>
    <col min="10" max="10" width="12.421875" style="30" customWidth="1"/>
    <col min="11" max="11" width="11.00390625" style="30" customWidth="1"/>
    <col min="12" max="16384" width="9.140625" style="30" customWidth="1"/>
  </cols>
  <sheetData>
    <row r="1" spans="1:10" ht="12.75" customHeight="1">
      <c r="A1" s="453" t="s">
        <v>302</v>
      </c>
      <c r="B1" s="443"/>
      <c r="C1" s="443"/>
      <c r="D1" s="443"/>
      <c r="E1" s="443"/>
      <c r="F1" s="443"/>
      <c r="G1" s="443"/>
      <c r="H1" s="443"/>
      <c r="I1" s="52"/>
      <c r="J1" s="103"/>
    </row>
    <row r="2" spans="1:10" s="31" customFormat="1" ht="30" customHeight="1">
      <c r="A2" s="437" t="s">
        <v>812</v>
      </c>
      <c r="B2" s="462"/>
      <c r="C2" s="462"/>
      <c r="D2" s="462"/>
      <c r="E2" s="462"/>
      <c r="F2" s="462"/>
      <c r="G2" s="462"/>
      <c r="H2" s="462"/>
      <c r="I2" s="362"/>
      <c r="J2" s="105"/>
    </row>
    <row r="3" spans="1:11" ht="31.5">
      <c r="A3" s="33" t="s">
        <v>23</v>
      </c>
      <c r="B3" s="33" t="s">
        <v>213</v>
      </c>
      <c r="C3" s="33" t="s">
        <v>113</v>
      </c>
      <c r="D3" s="33" t="s">
        <v>114</v>
      </c>
      <c r="E3" s="33" t="s">
        <v>215</v>
      </c>
      <c r="F3" s="20" t="s">
        <v>532</v>
      </c>
      <c r="G3" s="20" t="s">
        <v>663</v>
      </c>
      <c r="H3" s="106" t="s">
        <v>542</v>
      </c>
      <c r="I3" s="30"/>
      <c r="J3" s="32"/>
      <c r="K3" s="32"/>
    </row>
    <row r="4" spans="1:9" ht="19.5" customHeight="1">
      <c r="A4" s="445" t="s">
        <v>154</v>
      </c>
      <c r="B4" s="446"/>
      <c r="C4" s="446"/>
      <c r="D4" s="446"/>
      <c r="E4" s="446"/>
      <c r="F4" s="446"/>
      <c r="G4" s="446"/>
      <c r="H4" s="446"/>
      <c r="I4" s="246"/>
    </row>
    <row r="5" spans="1:9" ht="31.5">
      <c r="A5" s="38" t="s">
        <v>147</v>
      </c>
      <c r="B5" s="40" t="s">
        <v>466</v>
      </c>
      <c r="C5" s="39" t="s">
        <v>530</v>
      </c>
      <c r="D5" s="39" t="s">
        <v>476</v>
      </c>
      <c r="E5" s="39">
        <v>1550</v>
      </c>
      <c r="F5" s="130">
        <v>310000</v>
      </c>
      <c r="G5" s="130">
        <f>F5</f>
        <v>310000</v>
      </c>
      <c r="H5" s="107">
        <f>F5/87000</f>
        <v>3.5632183908045976</v>
      </c>
      <c r="I5" s="30"/>
    </row>
    <row r="6" spans="1:9" ht="31.5">
      <c r="A6" s="39">
        <v>20</v>
      </c>
      <c r="B6" s="42" t="s">
        <v>467</v>
      </c>
      <c r="C6" s="39" t="s">
        <v>478</v>
      </c>
      <c r="D6" s="42" t="s">
        <v>475</v>
      </c>
      <c r="E6" s="108">
        <v>520</v>
      </c>
      <c r="F6" s="130">
        <v>110000</v>
      </c>
      <c r="G6" s="130">
        <f aca="true" t="shared" si="0" ref="G6:G18">F6+G5</f>
        <v>420000</v>
      </c>
      <c r="H6" s="107">
        <f aca="true" t="shared" si="1" ref="H6:H18">F6/87000</f>
        <v>1.264367816091954</v>
      </c>
      <c r="I6" s="30"/>
    </row>
    <row r="7" spans="1:9" ht="15.75">
      <c r="A7" s="39">
        <v>21</v>
      </c>
      <c r="B7" s="42" t="s">
        <v>468</v>
      </c>
      <c r="C7" s="39" t="s">
        <v>479</v>
      </c>
      <c r="D7" s="39" t="s">
        <v>488</v>
      </c>
      <c r="E7" s="108">
        <v>1920</v>
      </c>
      <c r="F7" s="130">
        <v>390000</v>
      </c>
      <c r="G7" s="130">
        <f t="shared" si="0"/>
        <v>810000</v>
      </c>
      <c r="H7" s="107">
        <f t="shared" si="1"/>
        <v>4.482758620689655</v>
      </c>
      <c r="I7" s="30"/>
    </row>
    <row r="8" spans="1:9" ht="15.75">
      <c r="A8" s="38" t="s">
        <v>147</v>
      </c>
      <c r="B8" s="42" t="s">
        <v>469</v>
      </c>
      <c r="C8" s="39" t="s">
        <v>480</v>
      </c>
      <c r="D8" s="39" t="s">
        <v>487</v>
      </c>
      <c r="E8" s="108">
        <v>1000</v>
      </c>
      <c r="F8" s="130">
        <v>200000</v>
      </c>
      <c r="G8" s="130">
        <f t="shared" si="0"/>
        <v>1010000</v>
      </c>
      <c r="H8" s="107">
        <f t="shared" si="1"/>
        <v>2.2988505747126435</v>
      </c>
      <c r="I8" s="30"/>
    </row>
    <row r="9" spans="1:9" ht="15.75">
      <c r="A9" s="38" t="s">
        <v>147</v>
      </c>
      <c r="B9" s="42" t="s">
        <v>470</v>
      </c>
      <c r="C9" s="39" t="s">
        <v>310</v>
      </c>
      <c r="D9" s="39" t="s">
        <v>481</v>
      </c>
      <c r="E9" s="108">
        <v>1660</v>
      </c>
      <c r="F9" s="130">
        <v>330000</v>
      </c>
      <c r="G9" s="130">
        <f t="shared" si="0"/>
        <v>1340000</v>
      </c>
      <c r="H9" s="107">
        <f t="shared" si="1"/>
        <v>3.793103448275862</v>
      </c>
      <c r="I9" s="30"/>
    </row>
    <row r="10" spans="1:9" ht="15.75">
      <c r="A10" s="38" t="s">
        <v>147</v>
      </c>
      <c r="B10" s="42" t="s">
        <v>471</v>
      </c>
      <c r="C10" s="39" t="s">
        <v>481</v>
      </c>
      <c r="D10" s="39" t="s">
        <v>310</v>
      </c>
      <c r="E10" s="108">
        <v>620</v>
      </c>
      <c r="F10" s="130">
        <v>125000</v>
      </c>
      <c r="G10" s="130">
        <f t="shared" si="0"/>
        <v>1465000</v>
      </c>
      <c r="H10" s="107">
        <f t="shared" si="1"/>
        <v>1.4367816091954022</v>
      </c>
      <c r="I10" s="30"/>
    </row>
    <row r="11" spans="1:9" ht="15.75">
      <c r="A11" s="38">
        <v>19</v>
      </c>
      <c r="B11" s="42" t="s">
        <v>472</v>
      </c>
      <c r="C11" s="39" t="s">
        <v>310</v>
      </c>
      <c r="D11" s="39" t="s">
        <v>486</v>
      </c>
      <c r="E11" s="108">
        <v>60</v>
      </c>
      <c r="F11" s="130">
        <v>20000</v>
      </c>
      <c r="G11" s="130">
        <f t="shared" si="0"/>
        <v>1485000</v>
      </c>
      <c r="H11" s="107">
        <f t="shared" si="1"/>
        <v>0.22988505747126436</v>
      </c>
      <c r="I11" s="30"/>
    </row>
    <row r="12" spans="1:9" ht="15.75">
      <c r="A12" s="38">
        <v>19</v>
      </c>
      <c r="B12" s="42" t="s">
        <v>473</v>
      </c>
      <c r="C12" s="39" t="s">
        <v>482</v>
      </c>
      <c r="D12" s="39" t="s">
        <v>485</v>
      </c>
      <c r="E12" s="108">
        <v>370</v>
      </c>
      <c r="F12" s="130">
        <v>60000</v>
      </c>
      <c r="G12" s="130">
        <f t="shared" si="0"/>
        <v>1545000</v>
      </c>
      <c r="H12" s="107">
        <f t="shared" si="1"/>
        <v>0.6896551724137931</v>
      </c>
      <c r="I12" s="30"/>
    </row>
    <row r="13" spans="1:9" ht="15.75">
      <c r="A13" s="38">
        <v>5</v>
      </c>
      <c r="B13" s="42" t="s">
        <v>474</v>
      </c>
      <c r="C13" s="39" t="s">
        <v>483</v>
      </c>
      <c r="D13" s="39" t="s">
        <v>489</v>
      </c>
      <c r="E13" s="108">
        <v>520</v>
      </c>
      <c r="F13" s="130">
        <v>85000</v>
      </c>
      <c r="G13" s="130">
        <f t="shared" si="0"/>
        <v>1630000</v>
      </c>
      <c r="H13" s="107">
        <f t="shared" si="1"/>
        <v>0.9770114942528736</v>
      </c>
      <c r="I13" s="30"/>
    </row>
    <row r="14" spans="1:9" ht="31.5">
      <c r="A14" s="38">
        <v>5</v>
      </c>
      <c r="B14" s="42" t="s">
        <v>474</v>
      </c>
      <c r="C14" s="39" t="s">
        <v>529</v>
      </c>
      <c r="D14" s="39" t="s">
        <v>531</v>
      </c>
      <c r="E14" s="108">
        <v>540</v>
      </c>
      <c r="F14" s="130">
        <v>85000</v>
      </c>
      <c r="G14" s="130">
        <f t="shared" si="0"/>
        <v>1715000</v>
      </c>
      <c r="H14" s="107">
        <f t="shared" si="1"/>
        <v>0.9770114942528736</v>
      </c>
      <c r="I14" s="30"/>
    </row>
    <row r="15" spans="1:9" ht="15.75">
      <c r="A15" s="38">
        <v>20</v>
      </c>
      <c r="B15" s="42" t="s">
        <v>475</v>
      </c>
      <c r="C15" s="39" t="s">
        <v>517</v>
      </c>
      <c r="D15" s="39" t="s">
        <v>490</v>
      </c>
      <c r="E15" s="108">
        <v>1870</v>
      </c>
      <c r="F15" s="130">
        <v>300000</v>
      </c>
      <c r="G15" s="130">
        <f t="shared" si="0"/>
        <v>2015000</v>
      </c>
      <c r="H15" s="107">
        <f t="shared" si="1"/>
        <v>3.4482758620689653</v>
      </c>
      <c r="I15" s="30"/>
    </row>
    <row r="16" spans="1:9" ht="15.75">
      <c r="A16" s="38">
        <v>5</v>
      </c>
      <c r="B16" s="42" t="s">
        <v>469</v>
      </c>
      <c r="C16" s="39" t="s">
        <v>518</v>
      </c>
      <c r="D16" s="39" t="s">
        <v>491</v>
      </c>
      <c r="E16" s="108">
        <v>1270</v>
      </c>
      <c r="F16" s="130">
        <v>205000</v>
      </c>
      <c r="G16" s="130">
        <f t="shared" si="0"/>
        <v>2220000</v>
      </c>
      <c r="H16" s="107">
        <f t="shared" si="1"/>
        <v>2.3563218390804597</v>
      </c>
      <c r="I16" s="30"/>
    </row>
    <row r="17" spans="1:9" ht="15.75">
      <c r="A17" s="43">
        <v>5</v>
      </c>
      <c r="B17" s="42" t="s">
        <v>476</v>
      </c>
      <c r="C17" s="12" t="s">
        <v>519</v>
      </c>
      <c r="D17" s="12" t="s">
        <v>492</v>
      </c>
      <c r="E17" s="108">
        <v>1510</v>
      </c>
      <c r="F17" s="125">
        <v>45000</v>
      </c>
      <c r="G17" s="130">
        <f t="shared" si="0"/>
        <v>2265000</v>
      </c>
      <c r="H17" s="107">
        <f t="shared" si="1"/>
        <v>0.5172413793103449</v>
      </c>
      <c r="I17" s="30"/>
    </row>
    <row r="18" spans="1:9" ht="15.75">
      <c r="A18" s="38">
        <v>19</v>
      </c>
      <c r="B18" s="42" t="s">
        <v>477</v>
      </c>
      <c r="C18" s="39" t="s">
        <v>484</v>
      </c>
      <c r="D18" s="39" t="s">
        <v>484</v>
      </c>
      <c r="E18" s="108">
        <v>200</v>
      </c>
      <c r="F18" s="130">
        <v>35000</v>
      </c>
      <c r="G18" s="130">
        <f t="shared" si="0"/>
        <v>2300000</v>
      </c>
      <c r="H18" s="107">
        <f t="shared" si="1"/>
        <v>0.40229885057471265</v>
      </c>
      <c r="I18" s="30"/>
    </row>
    <row r="19" spans="1:9" s="32" customFormat="1" ht="19.5" customHeight="1">
      <c r="A19" s="445" t="s">
        <v>155</v>
      </c>
      <c r="B19" s="446"/>
      <c r="C19" s="446"/>
      <c r="D19" s="446"/>
      <c r="E19" s="446"/>
      <c r="F19" s="446"/>
      <c r="G19" s="446"/>
      <c r="H19" s="446"/>
      <c r="I19" s="246"/>
    </row>
    <row r="20" spans="1:9" ht="15.75">
      <c r="A20" s="38" t="s">
        <v>151</v>
      </c>
      <c r="B20" s="40" t="s">
        <v>493</v>
      </c>
      <c r="C20" s="109" t="s">
        <v>504</v>
      </c>
      <c r="D20" s="39" t="s">
        <v>520</v>
      </c>
      <c r="E20" s="39">
        <v>3080</v>
      </c>
      <c r="F20" s="130">
        <v>620000</v>
      </c>
      <c r="G20" s="125">
        <f>F20+G18</f>
        <v>2920000</v>
      </c>
      <c r="H20" s="107">
        <f>F20/87000</f>
        <v>7.126436781609195</v>
      </c>
      <c r="I20" s="30"/>
    </row>
    <row r="21" spans="1:9" ht="47.25">
      <c r="A21" s="39">
        <v>19</v>
      </c>
      <c r="B21" s="40" t="s">
        <v>494</v>
      </c>
      <c r="C21" s="109" t="s">
        <v>505</v>
      </c>
      <c r="D21" s="39" t="s">
        <v>521</v>
      </c>
      <c r="E21" s="39">
        <v>1200</v>
      </c>
      <c r="F21" s="130">
        <v>240000</v>
      </c>
      <c r="G21" s="125">
        <f>+G20+F21</f>
        <v>3160000</v>
      </c>
      <c r="H21" s="107">
        <f aca="true" t="shared" si="2" ref="H21:H35">F21/87000</f>
        <v>2.7586206896551726</v>
      </c>
      <c r="I21" s="30"/>
    </row>
    <row r="22" spans="1:9" ht="15.75">
      <c r="A22" s="39">
        <v>21</v>
      </c>
      <c r="B22" s="40" t="s">
        <v>495</v>
      </c>
      <c r="C22" s="109" t="s">
        <v>506</v>
      </c>
      <c r="D22" s="39" t="s">
        <v>522</v>
      </c>
      <c r="E22" s="39">
        <v>1860</v>
      </c>
      <c r="F22" s="130">
        <v>370000</v>
      </c>
      <c r="G22" s="125">
        <f>F22+G21</f>
        <v>3530000</v>
      </c>
      <c r="H22" s="107">
        <f t="shared" si="2"/>
        <v>4.252873563218391</v>
      </c>
      <c r="I22" s="30"/>
    </row>
    <row r="23" spans="1:9" ht="15.75">
      <c r="A23" s="39">
        <v>21</v>
      </c>
      <c r="B23" s="40" t="s">
        <v>496</v>
      </c>
      <c r="C23" s="109" t="s">
        <v>507</v>
      </c>
      <c r="D23" s="39" t="s">
        <v>495</v>
      </c>
      <c r="E23" s="39">
        <v>830</v>
      </c>
      <c r="F23" s="130">
        <v>170000</v>
      </c>
      <c r="G23" s="125">
        <f aca="true" t="shared" si="3" ref="G23:G35">+G22+F23</f>
        <v>3700000</v>
      </c>
      <c r="H23" s="107">
        <f t="shared" si="2"/>
        <v>1.9540229885057472</v>
      </c>
      <c r="I23" s="30"/>
    </row>
    <row r="24" spans="1:9" ht="15.75">
      <c r="A24" s="38" t="s">
        <v>156</v>
      </c>
      <c r="B24" s="40" t="s">
        <v>468</v>
      </c>
      <c r="C24" s="109" t="s">
        <v>508</v>
      </c>
      <c r="D24" s="109" t="s">
        <v>515</v>
      </c>
      <c r="E24" s="39">
        <v>2020</v>
      </c>
      <c r="F24" s="130">
        <v>400000</v>
      </c>
      <c r="G24" s="125">
        <f t="shared" si="3"/>
        <v>4100000</v>
      </c>
      <c r="H24" s="107">
        <f t="shared" si="2"/>
        <v>4.597701149425287</v>
      </c>
      <c r="I24" s="30"/>
    </row>
    <row r="25" spans="1:9" ht="31.5">
      <c r="A25" s="39">
        <v>20</v>
      </c>
      <c r="B25" s="40" t="s">
        <v>497</v>
      </c>
      <c r="C25" s="109" t="s">
        <v>509</v>
      </c>
      <c r="D25" s="39" t="s">
        <v>527</v>
      </c>
      <c r="E25" s="39">
        <v>730</v>
      </c>
      <c r="F25" s="130">
        <v>120000</v>
      </c>
      <c r="G25" s="125">
        <f t="shared" si="3"/>
        <v>4220000</v>
      </c>
      <c r="H25" s="107">
        <f t="shared" si="2"/>
        <v>1.3793103448275863</v>
      </c>
      <c r="I25" s="30"/>
    </row>
    <row r="26" spans="1:9" ht="15.75">
      <c r="A26" s="38">
        <v>19</v>
      </c>
      <c r="B26" s="40" t="s">
        <v>498</v>
      </c>
      <c r="C26" s="109" t="s">
        <v>510</v>
      </c>
      <c r="D26" s="39" t="s">
        <v>526</v>
      </c>
      <c r="E26" s="39">
        <v>2100</v>
      </c>
      <c r="F26" s="130">
        <v>420000</v>
      </c>
      <c r="G26" s="125">
        <f t="shared" si="3"/>
        <v>4640000</v>
      </c>
      <c r="H26" s="107">
        <f t="shared" si="2"/>
        <v>4.827586206896552</v>
      </c>
      <c r="I26" s="30"/>
    </row>
    <row r="27" spans="1:9" ht="15.75">
      <c r="A27" s="38">
        <v>21</v>
      </c>
      <c r="B27" s="40" t="s">
        <v>499</v>
      </c>
      <c r="C27" s="109" t="s">
        <v>511</v>
      </c>
      <c r="D27" s="39" t="s">
        <v>525</v>
      </c>
      <c r="E27" s="39">
        <v>1268</v>
      </c>
      <c r="F27" s="130">
        <v>205000</v>
      </c>
      <c r="G27" s="125">
        <f t="shared" si="3"/>
        <v>4845000</v>
      </c>
      <c r="H27" s="107">
        <f t="shared" si="2"/>
        <v>2.3563218390804597</v>
      </c>
      <c r="I27" s="30"/>
    </row>
    <row r="28" spans="1:9" ht="15.75">
      <c r="A28" s="38">
        <v>21</v>
      </c>
      <c r="B28" s="40" t="s">
        <v>500</v>
      </c>
      <c r="C28" s="109" t="s">
        <v>512</v>
      </c>
      <c r="D28" s="109" t="s">
        <v>513</v>
      </c>
      <c r="E28" s="39">
        <v>1148</v>
      </c>
      <c r="F28" s="130">
        <v>185000</v>
      </c>
      <c r="G28" s="125">
        <f t="shared" si="3"/>
        <v>5030000</v>
      </c>
      <c r="H28" s="107">
        <f t="shared" si="2"/>
        <v>2.1264367816091956</v>
      </c>
      <c r="I28" s="30"/>
    </row>
    <row r="29" spans="1:9" ht="15.75">
      <c r="A29" s="38">
        <v>21</v>
      </c>
      <c r="B29" s="40" t="s">
        <v>500</v>
      </c>
      <c r="C29" s="109" t="s">
        <v>513</v>
      </c>
      <c r="D29" s="39" t="s">
        <v>514</v>
      </c>
      <c r="E29" s="39">
        <v>1785</v>
      </c>
      <c r="F29" s="130">
        <v>285000</v>
      </c>
      <c r="G29" s="125">
        <f t="shared" si="3"/>
        <v>5315000</v>
      </c>
      <c r="H29" s="107">
        <f t="shared" si="2"/>
        <v>3.2758620689655173</v>
      </c>
      <c r="I29" s="30"/>
    </row>
    <row r="30" spans="1:9" ht="15.75">
      <c r="A30" s="38">
        <v>21</v>
      </c>
      <c r="B30" s="40" t="s">
        <v>500</v>
      </c>
      <c r="C30" s="109" t="s">
        <v>514</v>
      </c>
      <c r="D30" s="109" t="s">
        <v>515</v>
      </c>
      <c r="E30" s="39">
        <v>1236</v>
      </c>
      <c r="F30" s="130">
        <v>200000</v>
      </c>
      <c r="G30" s="125">
        <f t="shared" si="3"/>
        <v>5515000</v>
      </c>
      <c r="H30" s="107">
        <f t="shared" si="2"/>
        <v>2.2988505747126435</v>
      </c>
      <c r="I30" s="30"/>
    </row>
    <row r="31" spans="1:9" ht="15.75">
      <c r="A31" s="38">
        <v>21</v>
      </c>
      <c r="B31" s="40" t="s">
        <v>500</v>
      </c>
      <c r="C31" s="109" t="s">
        <v>515</v>
      </c>
      <c r="D31" s="39" t="s">
        <v>524</v>
      </c>
      <c r="E31" s="39">
        <v>505</v>
      </c>
      <c r="F31" s="130">
        <v>80000</v>
      </c>
      <c r="G31" s="125">
        <f t="shared" si="3"/>
        <v>5595000</v>
      </c>
      <c r="H31" s="107">
        <f t="shared" si="2"/>
        <v>0.9195402298850575</v>
      </c>
      <c r="I31" s="30"/>
    </row>
    <row r="32" spans="1:9" ht="31.5">
      <c r="A32" s="38">
        <v>19</v>
      </c>
      <c r="B32" s="40" t="s">
        <v>501</v>
      </c>
      <c r="C32" s="109" t="s">
        <v>516</v>
      </c>
      <c r="D32" s="40" t="s">
        <v>502</v>
      </c>
      <c r="E32" s="39">
        <v>787</v>
      </c>
      <c r="F32" s="130">
        <v>125000</v>
      </c>
      <c r="G32" s="125">
        <f t="shared" si="3"/>
        <v>5720000</v>
      </c>
      <c r="H32" s="107">
        <f t="shared" si="2"/>
        <v>1.4367816091954022</v>
      </c>
      <c r="I32" s="30"/>
    </row>
    <row r="33" spans="1:9" ht="15.75">
      <c r="A33" s="38">
        <v>19</v>
      </c>
      <c r="B33" s="40" t="s">
        <v>502</v>
      </c>
      <c r="C33" s="109" t="s">
        <v>501</v>
      </c>
      <c r="D33" s="39" t="s">
        <v>523</v>
      </c>
      <c r="E33" s="39">
        <v>1381</v>
      </c>
      <c r="F33" s="130">
        <v>220000</v>
      </c>
      <c r="G33" s="125">
        <f t="shared" si="3"/>
        <v>5940000</v>
      </c>
      <c r="H33" s="107">
        <f t="shared" si="2"/>
        <v>2.528735632183908</v>
      </c>
      <c r="I33" s="30"/>
    </row>
    <row r="34" spans="1:9" ht="15.75">
      <c r="A34" s="38">
        <v>19</v>
      </c>
      <c r="B34" s="40" t="s">
        <v>498</v>
      </c>
      <c r="C34" s="109" t="s">
        <v>510</v>
      </c>
      <c r="D34" s="40" t="s">
        <v>503</v>
      </c>
      <c r="E34" s="39">
        <v>1812</v>
      </c>
      <c r="F34" s="130">
        <v>290000</v>
      </c>
      <c r="G34" s="125">
        <f t="shared" si="3"/>
        <v>6230000</v>
      </c>
      <c r="H34" s="107">
        <f t="shared" si="2"/>
        <v>3.3333333333333335</v>
      </c>
      <c r="I34" s="30"/>
    </row>
    <row r="35" spans="1:8" s="51" customFormat="1" ht="32.25" thickBot="1">
      <c r="A35" s="99">
        <v>19</v>
      </c>
      <c r="B35" s="49" t="s">
        <v>503</v>
      </c>
      <c r="C35" s="49" t="s">
        <v>498</v>
      </c>
      <c r="D35" s="100" t="s">
        <v>528</v>
      </c>
      <c r="E35" s="100">
        <v>929</v>
      </c>
      <c r="F35" s="131">
        <v>150000</v>
      </c>
      <c r="G35" s="135">
        <f t="shared" si="3"/>
        <v>6380000</v>
      </c>
      <c r="H35" s="110">
        <f t="shared" si="2"/>
        <v>1.7241379310344827</v>
      </c>
    </row>
    <row r="36" spans="1:9" s="48" customFormat="1" ht="15.75">
      <c r="A36" s="450" t="s">
        <v>211</v>
      </c>
      <c r="B36" s="451"/>
      <c r="C36" s="451"/>
      <c r="D36" s="451"/>
      <c r="E36" s="452"/>
      <c r="F36" s="134">
        <f>SUM(F5:F18,F20:F35)</f>
        <v>6380000</v>
      </c>
      <c r="G36" s="134"/>
      <c r="H36" s="374">
        <f>SUM(H5:H35)</f>
        <v>73.33333333333333</v>
      </c>
      <c r="I36" s="200"/>
    </row>
    <row r="37" ht="15.75">
      <c r="I37" s="136"/>
    </row>
  </sheetData>
  <mergeCells count="5">
    <mergeCell ref="A1:H1"/>
    <mergeCell ref="A4:H4"/>
    <mergeCell ref="A19:H19"/>
    <mergeCell ref="A36:E36"/>
    <mergeCell ref="A2:H2"/>
  </mergeCells>
  <printOptions horizontalCentered="1" verticalCentered="1"/>
  <pageMargins left="0.7480314960629921" right="0.7480314960629921" top="0.3937007874015748" bottom="0.3937007874015748" header="0.5118110236220472" footer="0.5118110236220472"/>
  <pageSetup fitToHeight="0"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Services</dc:creator>
  <cp:keywords/>
  <dc:description/>
  <cp:lastModifiedBy>Information Technology Services</cp:lastModifiedBy>
  <cp:lastPrinted>2009-03-31T18:21:54Z</cp:lastPrinted>
  <dcterms:created xsi:type="dcterms:W3CDTF">2009-02-02T21:52:24Z</dcterms:created>
  <dcterms:modified xsi:type="dcterms:W3CDTF">2009-04-08T11:47:26Z</dcterms:modified>
  <cp:category/>
  <cp:version/>
  <cp:contentType/>
  <cp:contentStatus/>
</cp:coreProperties>
</file>